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universidadevigo-my.sharepoint.com/personal/amcaopaz_uvigo_gal/Documents/Datos/A-Subdir/01_DE-03-P1_InformeRevisionDirección/2023-2024/"/>
    </mc:Choice>
  </mc:AlternateContent>
  <xr:revisionPtr revIDLastSave="1080" documentId="11_EF95AED7A0BD2D8249BEE4271C11881AA0EF13D5" xr6:coauthVersionLast="47" xr6:coauthVersionMax="47" xr10:uidLastSave="{6FAA900E-8807-4E31-B96D-EA67E9A95E41}"/>
  <workbookProtection workbookAlgorithmName="SHA-512" workbookHashValue="SQnFbJi3vZBQIUf8qtkV3Hrx1zdp65kYONB6gHzVwQWlnIywqH2KMXSRZibCCcKofhfzAcBc/i+mfxLXDaLDHg==" workbookSaltValue="Z5/9MBfICx4ZX7nbBCE/cg==" workbookSpinCount="100000" lockStructure="1"/>
  <bookViews>
    <workbookView xWindow="-108" yWindow="-108" windowWidth="23256" windowHeight="12456" tabRatio="788" xr2:uid="{00000000-000D-0000-FFFF-FFFF00000000}"/>
  </bookViews>
  <sheets>
    <sheet name="Portada" sheetId="23" r:id="rId1"/>
    <sheet name="Centro" sheetId="1" r:id="rId2"/>
    <sheet name="GTeleco" sheetId="3" r:id="rId3"/>
    <sheet name="MTeleco" sheetId="5" r:id="rId4"/>
    <sheet name="MMatem" sheetId="4" r:id="rId5"/>
    <sheet name="MCiberseg" sheetId="15" r:id="rId6"/>
    <sheet name="MVision" sheetId="16" r:id="rId7"/>
    <sheet name="MCuantica" sheetId="17" r:id="rId8"/>
    <sheet name="MIOT" sheetId="25" r:id="rId9"/>
    <sheet name="Resumo" sheetId="7" r:id="rId10"/>
    <sheet name="Procedementos" sheetId="2" r:id="rId11"/>
    <sheet name="Anexos" sheetId="22" r:id="rId12"/>
    <sheet name="Mapa" sheetId="24" r:id="rId13"/>
  </sheets>
  <definedNames>
    <definedName name="_xlnm._FilterDatabase" localSheetId="1" hidden="1">Centro!$A$5:$G$27</definedName>
    <definedName name="_xlnm._FilterDatabase" localSheetId="2" hidden="1">GTeleco!$A$5:$H$93</definedName>
    <definedName name="_xlnm._FilterDatabase" localSheetId="5" hidden="1">MCiberseg!$A$5:$C$94</definedName>
    <definedName name="_xlnm._FilterDatabase" localSheetId="7" hidden="1">MCuantica!$A$5:$C$94</definedName>
    <definedName name="_xlnm._FilterDatabase" localSheetId="8" hidden="1">MIOT!$A$5:$C$99</definedName>
    <definedName name="_xlnm._FilterDatabase" localSheetId="4" hidden="1">MMatem!$A$5:$C$94</definedName>
    <definedName name="_xlnm._FilterDatabase" localSheetId="3" hidden="1">MTeleco!$A$5:$C$94</definedName>
    <definedName name="_xlnm._FilterDatabase" localSheetId="6" hidden="1">MVision!$A$5:$C$94</definedName>
    <definedName name="_xlnm._FilterDatabase" localSheetId="10" hidden="1">Procedementos!$A$6:$H$74</definedName>
    <definedName name="_xlnm._FilterDatabase" localSheetId="9" hidden="1">Resumo!$A$5:$C$41</definedName>
    <definedName name="_xlnm.Print_Area" localSheetId="1">Centro!$A$1:$G$27</definedName>
    <definedName name="_xlnm.Print_Area" localSheetId="2">GTeleco!$A$1:$G$93</definedName>
    <definedName name="_xlnm.Print_Area" localSheetId="5">MCiberseg!$A$1:$C$94</definedName>
    <definedName name="_xlnm.Print_Area" localSheetId="7">MCuantica!$A$1:$C$94</definedName>
    <definedName name="_xlnm.Print_Area" localSheetId="8">MIOT!$A$1:$C$99</definedName>
    <definedName name="_xlnm.Print_Area" localSheetId="4">MMatem!$A$1:$C$94</definedName>
    <definedName name="_xlnm.Print_Area" localSheetId="3">MTeleco!$A$1:$C$94</definedName>
    <definedName name="_xlnm.Print_Area" localSheetId="6">MVision!$A$1:$C$94</definedName>
    <definedName name="_xlnm.Print_Area" localSheetId="9">Resumo!$A$1:$C$41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K23" i="7"/>
  <c r="K19" i="7"/>
  <c r="G64" i="17"/>
  <c r="G80" i="17"/>
  <c r="G72" i="17"/>
  <c r="G25" i="17"/>
  <c r="G52" i="17"/>
  <c r="G53" i="17"/>
  <c r="E24" i="17"/>
  <c r="G26" i="17"/>
  <c r="G27" i="17"/>
  <c r="G30" i="17"/>
  <c r="J23" i="7"/>
  <c r="J20" i="7"/>
  <c r="I20" i="7"/>
  <c r="G64" i="16"/>
  <c r="G80" i="16"/>
  <c r="G53" i="16"/>
  <c r="E24" i="16"/>
  <c r="G30" i="16"/>
  <c r="G64" i="15"/>
  <c r="G80" i="15"/>
  <c r="E75" i="15"/>
  <c r="E65" i="15"/>
  <c r="G53" i="15"/>
  <c r="E24" i="15"/>
  <c r="G30" i="15"/>
  <c r="E8" i="4"/>
  <c r="E12" i="4"/>
  <c r="G12" i="4" s="1"/>
  <c r="G20" i="4"/>
  <c r="G21" i="15"/>
  <c r="E16" i="4"/>
  <c r="E20" i="4"/>
  <c r="G17" i="15"/>
  <c r="G13" i="15"/>
  <c r="E8" i="5"/>
  <c r="E12" i="5"/>
  <c r="E16" i="5"/>
  <c r="E20" i="5"/>
  <c r="E8" i="3"/>
  <c r="E12" i="3"/>
  <c r="E16" i="3"/>
  <c r="E20" i="3"/>
  <c r="G21" i="17"/>
  <c r="G17" i="17"/>
  <c r="G13" i="17"/>
  <c r="G9" i="17"/>
  <c r="G21" i="16"/>
  <c r="G17" i="16"/>
  <c r="G13" i="16"/>
  <c r="G9" i="16"/>
  <c r="G9" i="15"/>
  <c r="H33" i="7"/>
  <c r="H23" i="7"/>
  <c r="G23" i="7"/>
  <c r="H29" i="7" l="1"/>
  <c r="H20" i="7"/>
  <c r="F33" i="7"/>
  <c r="F23" i="7"/>
  <c r="G33" i="7"/>
  <c r="G20" i="7"/>
  <c r="E25" i="7"/>
  <c r="F20" i="7"/>
  <c r="F21" i="7"/>
  <c r="F12" i="4"/>
  <c r="E24" i="4"/>
  <c r="G53" i="4"/>
  <c r="G64" i="4"/>
  <c r="G80" i="4"/>
  <c r="E75" i="4"/>
  <c r="G9" i="4"/>
  <c r="G30" i="4"/>
  <c r="G21" i="4"/>
  <c r="G17" i="4"/>
  <c r="G13" i="4"/>
  <c r="G64" i="5"/>
  <c r="G80" i="3"/>
  <c r="G80" i="5"/>
  <c r="G53" i="5"/>
  <c r="E24" i="5"/>
  <c r="G30" i="5"/>
  <c r="E24" i="3"/>
  <c r="G21" i="5"/>
  <c r="G17" i="5"/>
  <c r="G13" i="5"/>
  <c r="G9" i="5"/>
  <c r="G11" i="1"/>
  <c r="G10" i="1"/>
  <c r="F7" i="7"/>
  <c r="G64" i="3"/>
  <c r="E4" i="3"/>
  <c r="U6" i="22"/>
  <c r="V6" i="22"/>
  <c r="AU6" i="22"/>
  <c r="AV6" i="22"/>
  <c r="BU6" i="22"/>
  <c r="BV6" i="22"/>
  <c r="U7" i="22"/>
  <c r="V7" i="22"/>
  <c r="AU7" i="22"/>
  <c r="AV7" i="22"/>
  <c r="BU7" i="22"/>
  <c r="BV7" i="22"/>
  <c r="U8" i="22"/>
  <c r="V8" i="22"/>
  <c r="AU8" i="22"/>
  <c r="AV8" i="22"/>
  <c r="BU8" i="22"/>
  <c r="BV8" i="22"/>
  <c r="U9" i="22"/>
  <c r="V9" i="22"/>
  <c r="AU9" i="22"/>
  <c r="AV9" i="22"/>
  <c r="BU9" i="22"/>
  <c r="BV9" i="22"/>
  <c r="U10" i="22"/>
  <c r="V10" i="22"/>
  <c r="AU10" i="22"/>
  <c r="AV10" i="22"/>
  <c r="BU10" i="22"/>
  <c r="BV10" i="22"/>
  <c r="U11" i="22"/>
  <c r="V11" i="22"/>
  <c r="AU11" i="22"/>
  <c r="AV11" i="22"/>
  <c r="BU11" i="22"/>
  <c r="BV11" i="22"/>
  <c r="U12" i="22"/>
  <c r="V12" i="22"/>
  <c r="AU12" i="22"/>
  <c r="AV12" i="22"/>
  <c r="BU12" i="22"/>
  <c r="BV12" i="22"/>
  <c r="U13" i="22"/>
  <c r="V13" i="22"/>
  <c r="AU13" i="22"/>
  <c r="AV13" i="22"/>
  <c r="BU13" i="22"/>
  <c r="BV13" i="22"/>
  <c r="U14" i="22"/>
  <c r="V14" i="22"/>
  <c r="AU14" i="22"/>
  <c r="AV14" i="22"/>
  <c r="BU14" i="22"/>
  <c r="BV14" i="22"/>
  <c r="U15" i="22"/>
  <c r="V15" i="22"/>
  <c r="AU15" i="22"/>
  <c r="AV15" i="22"/>
  <c r="BU15" i="22"/>
  <c r="BV15" i="22"/>
  <c r="U16" i="22"/>
  <c r="V16" i="22"/>
  <c r="AU16" i="22"/>
  <c r="AV16" i="22"/>
  <c r="BU16" i="22"/>
  <c r="BV16" i="22"/>
  <c r="U17" i="22"/>
  <c r="V17" i="22"/>
  <c r="AU17" i="22"/>
  <c r="AV17" i="22"/>
  <c r="BU17" i="22"/>
  <c r="BV17" i="22"/>
  <c r="U18" i="22"/>
  <c r="V18" i="22"/>
  <c r="AU18" i="22"/>
  <c r="AV18" i="22"/>
  <c r="BU18" i="22"/>
  <c r="BV18" i="22"/>
  <c r="U19" i="22"/>
  <c r="V19" i="22"/>
  <c r="AU19" i="22"/>
  <c r="AV19" i="22"/>
  <c r="BU19" i="22"/>
  <c r="BV19" i="22"/>
  <c r="U20" i="22"/>
  <c r="V20" i="22"/>
  <c r="AU20" i="22"/>
  <c r="AV20" i="22"/>
  <c r="BU20" i="22"/>
  <c r="BV20" i="22"/>
  <c r="U21" i="22"/>
  <c r="V21" i="22"/>
  <c r="AU21" i="22"/>
  <c r="AV21" i="22"/>
  <c r="BU21" i="22"/>
  <c r="BV21" i="22"/>
  <c r="U22" i="22"/>
  <c r="V22" i="22"/>
  <c r="AU22" i="22"/>
  <c r="AV22" i="22"/>
  <c r="BU22" i="22"/>
  <c r="BV22" i="22"/>
  <c r="U23" i="22"/>
  <c r="V23" i="22"/>
  <c r="AU23" i="22"/>
  <c r="AV23" i="22"/>
  <c r="BU23" i="22"/>
  <c r="BV23" i="22"/>
  <c r="U24" i="22"/>
  <c r="V24" i="22"/>
  <c r="AU24" i="22"/>
  <c r="AV24" i="22"/>
  <c r="BU24" i="22"/>
  <c r="BV24" i="22"/>
  <c r="U25" i="22"/>
  <c r="V25" i="22"/>
  <c r="AU25" i="22"/>
  <c r="AV25" i="22"/>
  <c r="BU25" i="22"/>
  <c r="BV25" i="22"/>
  <c r="U26" i="22"/>
  <c r="V26" i="22"/>
  <c r="AU26" i="22"/>
  <c r="AV26" i="22"/>
  <c r="BU26" i="22"/>
  <c r="BV26" i="22"/>
  <c r="U27" i="22"/>
  <c r="V27" i="22"/>
  <c r="AU27" i="22"/>
  <c r="AV27" i="22"/>
  <c r="BU27" i="22"/>
  <c r="BV27" i="22"/>
  <c r="U28" i="22"/>
  <c r="V28" i="22"/>
  <c r="AU28" i="22"/>
  <c r="AV28" i="22"/>
  <c r="BU28" i="22"/>
  <c r="BV28" i="22"/>
  <c r="U29" i="22"/>
  <c r="V29" i="22"/>
  <c r="AU29" i="22"/>
  <c r="AV29" i="22"/>
  <c r="BU29" i="22"/>
  <c r="BV29" i="22"/>
  <c r="U30" i="22"/>
  <c r="V30" i="22"/>
  <c r="AU30" i="22"/>
  <c r="AV30" i="22"/>
  <c r="BU30" i="22"/>
  <c r="BV30" i="22"/>
  <c r="U31" i="22"/>
  <c r="V31" i="22"/>
  <c r="AU31" i="22"/>
  <c r="AV31" i="22"/>
  <c r="BU31" i="22"/>
  <c r="BV31" i="22"/>
  <c r="U32" i="22"/>
  <c r="V32" i="22"/>
  <c r="AU32" i="22"/>
  <c r="AV32" i="22"/>
  <c r="BU32" i="22"/>
  <c r="BV32" i="22"/>
  <c r="U33" i="22"/>
  <c r="V33" i="22"/>
  <c r="AU33" i="22"/>
  <c r="AV33" i="22"/>
  <c r="BU33" i="22"/>
  <c r="BV33" i="22"/>
  <c r="U34" i="22"/>
  <c r="V34" i="22"/>
  <c r="AU34" i="22"/>
  <c r="AV34" i="22"/>
  <c r="BU34" i="22"/>
  <c r="BV34" i="22"/>
  <c r="U35" i="22"/>
  <c r="V35" i="22"/>
  <c r="AU35" i="22"/>
  <c r="AV35" i="22"/>
  <c r="BU35" i="22"/>
  <c r="BV35" i="22"/>
  <c r="U36" i="22"/>
  <c r="V36" i="22"/>
  <c r="AU36" i="22"/>
  <c r="AV36" i="22"/>
  <c r="BU36" i="22"/>
  <c r="BV36" i="22"/>
  <c r="U37" i="22"/>
  <c r="V37" i="22"/>
  <c r="AU37" i="22"/>
  <c r="AV37" i="22"/>
  <c r="BU37" i="22"/>
  <c r="BV37" i="22"/>
  <c r="U38" i="22"/>
  <c r="V38" i="22"/>
  <c r="AU38" i="22"/>
  <c r="AV38" i="22"/>
  <c r="BU38" i="22"/>
  <c r="BV38" i="22"/>
  <c r="U39" i="22"/>
  <c r="V39" i="22"/>
  <c r="AU39" i="22"/>
  <c r="AV39" i="22"/>
  <c r="BU39" i="22"/>
  <c r="BV39" i="22"/>
  <c r="U40" i="22"/>
  <c r="V40" i="22"/>
  <c r="AU40" i="22"/>
  <c r="AV40" i="22"/>
  <c r="BU40" i="22"/>
  <c r="BV40" i="22"/>
  <c r="U41" i="22"/>
  <c r="V41" i="22"/>
  <c r="AU41" i="22"/>
  <c r="AV41" i="22"/>
  <c r="BU41" i="22"/>
  <c r="BV41" i="22"/>
  <c r="U42" i="22"/>
  <c r="V42" i="22"/>
  <c r="AU42" i="22"/>
  <c r="AV42" i="22"/>
  <c r="BU42" i="22"/>
  <c r="BV42" i="22"/>
  <c r="U43" i="22"/>
  <c r="V43" i="22"/>
  <c r="AU43" i="22"/>
  <c r="AV43" i="22"/>
  <c r="BU43" i="22"/>
  <c r="BV43" i="22"/>
  <c r="U44" i="22"/>
  <c r="V44" i="22"/>
  <c r="AU44" i="22"/>
  <c r="AV44" i="22"/>
  <c r="BU44" i="22"/>
  <c r="BV44" i="22"/>
  <c r="U45" i="22"/>
  <c r="V45" i="22"/>
  <c r="AU45" i="22"/>
  <c r="AV45" i="22"/>
  <c r="BU45" i="22"/>
  <c r="BV45" i="22"/>
  <c r="U46" i="22"/>
  <c r="V46" i="22"/>
  <c r="AU46" i="22"/>
  <c r="AV46" i="22"/>
  <c r="BU46" i="22"/>
  <c r="BV46" i="22"/>
  <c r="U47" i="22"/>
  <c r="V47" i="22"/>
  <c r="AU47" i="22"/>
  <c r="AV47" i="22"/>
  <c r="BU47" i="22"/>
  <c r="BV47" i="22"/>
  <c r="U48" i="22"/>
  <c r="V48" i="22"/>
  <c r="AU48" i="22"/>
  <c r="AV48" i="22"/>
  <c r="BU48" i="22"/>
  <c r="BV48" i="22"/>
  <c r="U49" i="22"/>
  <c r="V49" i="22"/>
  <c r="AU49" i="22"/>
  <c r="AV49" i="22"/>
  <c r="BU49" i="22"/>
  <c r="BV49" i="22"/>
  <c r="U50" i="22"/>
  <c r="V50" i="22"/>
  <c r="AU50" i="22"/>
  <c r="AV50" i="22"/>
  <c r="BU50" i="22"/>
  <c r="BV50" i="22"/>
  <c r="U51" i="22"/>
  <c r="V51" i="22"/>
  <c r="AU51" i="22"/>
  <c r="AV51" i="22"/>
  <c r="BU51" i="22"/>
  <c r="BV51" i="22"/>
  <c r="U52" i="22"/>
  <c r="V52" i="22"/>
  <c r="AU52" i="22"/>
  <c r="AV52" i="22"/>
  <c r="BU52" i="22"/>
  <c r="BV52" i="22"/>
  <c r="U53" i="22"/>
  <c r="V53" i="22"/>
  <c r="AU53" i="22"/>
  <c r="AV53" i="22"/>
  <c r="BU53" i="22"/>
  <c r="BV53" i="22"/>
  <c r="U54" i="22"/>
  <c r="V54" i="22"/>
  <c r="AU54" i="22"/>
  <c r="AV54" i="22"/>
  <c r="BU54" i="22"/>
  <c r="BV54" i="22"/>
  <c r="U55" i="22"/>
  <c r="V55" i="22"/>
  <c r="AU55" i="22"/>
  <c r="AV55" i="22"/>
  <c r="BU55" i="22"/>
  <c r="BV55" i="22"/>
  <c r="U56" i="22"/>
  <c r="V56" i="22"/>
  <c r="AU56" i="22"/>
  <c r="AV56" i="22"/>
  <c r="BU56" i="22"/>
  <c r="BV56" i="22"/>
  <c r="U57" i="22"/>
  <c r="V57" i="22"/>
  <c r="AU57" i="22"/>
  <c r="AV57" i="22"/>
  <c r="BU57" i="22"/>
  <c r="BV57" i="22"/>
  <c r="U58" i="22"/>
  <c r="V58" i="22"/>
  <c r="AU58" i="22"/>
  <c r="AV58" i="22"/>
  <c r="BU58" i="22"/>
  <c r="BV58" i="22"/>
  <c r="U59" i="22"/>
  <c r="V59" i="22"/>
  <c r="AU59" i="22"/>
  <c r="AV59" i="22"/>
  <c r="BU59" i="22"/>
  <c r="BV59" i="22"/>
  <c r="U60" i="22"/>
  <c r="V60" i="22"/>
  <c r="AU60" i="22"/>
  <c r="AV60" i="22"/>
  <c r="BU60" i="22"/>
  <c r="BV60" i="22"/>
  <c r="U61" i="22"/>
  <c r="V61" i="22"/>
  <c r="AU61" i="22"/>
  <c r="AV61" i="22"/>
  <c r="BU61" i="22"/>
  <c r="BV61" i="22"/>
  <c r="U62" i="22"/>
  <c r="V62" i="22"/>
  <c r="AU62" i="22"/>
  <c r="AV62" i="22"/>
  <c r="BU62" i="22"/>
  <c r="BV62" i="22"/>
  <c r="U63" i="22"/>
  <c r="V63" i="22"/>
  <c r="AU63" i="22"/>
  <c r="AV63" i="22"/>
  <c r="BU63" i="22"/>
  <c r="BV63" i="22"/>
  <c r="U64" i="22"/>
  <c r="V64" i="22"/>
  <c r="AU64" i="22"/>
  <c r="AV64" i="22"/>
  <c r="BU64" i="22"/>
  <c r="BV64" i="22"/>
  <c r="U65" i="22"/>
  <c r="V65" i="22"/>
  <c r="AU65" i="22"/>
  <c r="AV65" i="22"/>
  <c r="BU65" i="22"/>
  <c r="BV65" i="22"/>
  <c r="U66" i="22"/>
  <c r="V66" i="22"/>
  <c r="AU66" i="22"/>
  <c r="AV66" i="22"/>
  <c r="BU66" i="22"/>
  <c r="BV66" i="22"/>
  <c r="U67" i="22"/>
  <c r="V67" i="22"/>
  <c r="AU67" i="22"/>
  <c r="AV67" i="22"/>
  <c r="BU67" i="22"/>
  <c r="BV67" i="22"/>
  <c r="U68" i="22"/>
  <c r="V68" i="22"/>
  <c r="AU68" i="22"/>
  <c r="AV68" i="22"/>
  <c r="BU68" i="22"/>
  <c r="BV68" i="22"/>
  <c r="U69" i="22"/>
  <c r="V69" i="22"/>
  <c r="AU69" i="22"/>
  <c r="AV69" i="22"/>
  <c r="BU69" i="22"/>
  <c r="BV69" i="22"/>
  <c r="U70" i="22"/>
  <c r="V70" i="22"/>
  <c r="AU70" i="22"/>
  <c r="AV70" i="22"/>
  <c r="BU70" i="22"/>
  <c r="BV70" i="22"/>
  <c r="U71" i="22"/>
  <c r="V71" i="22"/>
  <c r="AU71" i="22"/>
  <c r="AV71" i="22"/>
  <c r="BU71" i="22"/>
  <c r="BV71" i="22"/>
  <c r="U72" i="22"/>
  <c r="V72" i="22"/>
  <c r="AU72" i="22"/>
  <c r="AV72" i="22"/>
  <c r="BU72" i="22"/>
  <c r="BV72" i="22"/>
  <c r="U73" i="22"/>
  <c r="V73" i="22"/>
  <c r="AU73" i="22"/>
  <c r="AV73" i="22"/>
  <c r="BU73" i="22"/>
  <c r="BV73" i="22"/>
  <c r="U74" i="22"/>
  <c r="V74" i="22"/>
  <c r="AU74" i="22"/>
  <c r="AV74" i="22"/>
  <c r="BU74" i="22"/>
  <c r="BV74" i="22"/>
  <c r="U75" i="22"/>
  <c r="V75" i="22"/>
  <c r="AU75" i="22"/>
  <c r="AV75" i="22"/>
  <c r="BU75" i="22"/>
  <c r="BV75" i="22"/>
  <c r="U76" i="22"/>
  <c r="V76" i="22"/>
  <c r="AU76" i="22"/>
  <c r="AV76" i="22"/>
  <c r="BU76" i="22"/>
  <c r="BV76" i="22"/>
  <c r="U77" i="22"/>
  <c r="V77" i="22"/>
  <c r="AU77" i="22"/>
  <c r="AV77" i="22"/>
  <c r="BU77" i="22"/>
  <c r="BV77" i="22"/>
  <c r="U78" i="22"/>
  <c r="V78" i="22"/>
  <c r="AU78" i="22"/>
  <c r="AV78" i="22"/>
  <c r="BU78" i="22"/>
  <c r="BV78" i="22"/>
  <c r="U79" i="22"/>
  <c r="V79" i="22"/>
  <c r="AU79" i="22"/>
  <c r="AV79" i="22"/>
  <c r="BU79" i="22"/>
  <c r="BV79" i="22"/>
  <c r="U80" i="22"/>
  <c r="V80" i="22"/>
  <c r="AU80" i="22"/>
  <c r="AV80" i="22"/>
  <c r="BU80" i="22"/>
  <c r="BV80" i="22"/>
  <c r="U81" i="22"/>
  <c r="V81" i="22"/>
  <c r="AU81" i="22"/>
  <c r="AV81" i="22"/>
  <c r="BU81" i="22"/>
  <c r="BV81" i="22"/>
  <c r="U82" i="22"/>
  <c r="V82" i="22"/>
  <c r="AU82" i="22"/>
  <c r="AV82" i="22"/>
  <c r="BU82" i="22"/>
  <c r="BV82" i="22"/>
  <c r="U83" i="22"/>
  <c r="V83" i="22"/>
  <c r="AU83" i="22"/>
  <c r="AV83" i="22"/>
  <c r="BU83" i="22"/>
  <c r="BV83" i="22"/>
  <c r="U84" i="22"/>
  <c r="V84" i="22"/>
  <c r="AU84" i="22"/>
  <c r="AV84" i="22"/>
  <c r="BU84" i="22"/>
  <c r="BV84" i="22"/>
  <c r="U85" i="22"/>
  <c r="V85" i="22"/>
  <c r="AU85" i="22"/>
  <c r="AV85" i="22"/>
  <c r="BU85" i="22"/>
  <c r="BV85" i="22"/>
  <c r="U86" i="22"/>
  <c r="V86" i="22"/>
  <c r="AU86" i="22"/>
  <c r="AV86" i="22"/>
  <c r="BU86" i="22"/>
  <c r="BV86" i="22"/>
  <c r="U87" i="22"/>
  <c r="V87" i="22"/>
  <c r="AU87" i="22"/>
  <c r="AV87" i="22"/>
  <c r="BU87" i="22"/>
  <c r="BV87" i="22"/>
  <c r="U88" i="22"/>
  <c r="V88" i="22"/>
  <c r="AU88" i="22"/>
  <c r="AV88" i="22"/>
  <c r="BU88" i="22"/>
  <c r="BV88" i="22"/>
  <c r="U89" i="22"/>
  <c r="V89" i="22"/>
  <c r="AU89" i="22"/>
  <c r="AV89" i="22"/>
  <c r="BU89" i="22"/>
  <c r="BV89" i="22"/>
  <c r="G53" i="3" l="1"/>
  <c r="G27" i="3"/>
  <c r="G30" i="3" l="1"/>
  <c r="G21" i="3" l="1"/>
  <c r="G17" i="3"/>
  <c r="G13" i="3"/>
  <c r="G9" i="3"/>
  <c r="N35" i="25" l="1"/>
  <c r="J35" i="25"/>
  <c r="F35" i="25"/>
  <c r="N32" i="25"/>
  <c r="J32" i="25"/>
  <c r="F32" i="25"/>
  <c r="N35" i="17"/>
  <c r="J35" i="17"/>
  <c r="F35" i="17"/>
  <c r="G35" i="17" s="1"/>
  <c r="N32" i="17"/>
  <c r="F32" i="17"/>
  <c r="G32" i="17" s="1"/>
  <c r="J32" i="17"/>
  <c r="N35" i="16"/>
  <c r="J35" i="16"/>
  <c r="F35" i="16"/>
  <c r="G35" i="16" s="1"/>
  <c r="N32" i="16"/>
  <c r="J32" i="16"/>
  <c r="F32" i="16"/>
  <c r="G32" i="16" s="1"/>
  <c r="N35" i="15"/>
  <c r="J35" i="15"/>
  <c r="F35" i="15"/>
  <c r="G35" i="15" s="1"/>
  <c r="N32" i="15"/>
  <c r="J32" i="15"/>
  <c r="F32" i="15"/>
  <c r="G32" i="15" s="1"/>
  <c r="N35" i="5"/>
  <c r="J35" i="5"/>
  <c r="F35" i="5"/>
  <c r="G35" i="5" s="1"/>
  <c r="N32" i="5"/>
  <c r="J32" i="5"/>
  <c r="F32" i="5"/>
  <c r="G32" i="5" s="1"/>
  <c r="F35" i="3" l="1"/>
  <c r="G35" i="3" s="1"/>
  <c r="J35" i="3"/>
  <c r="N35" i="3"/>
  <c r="N32" i="3"/>
  <c r="J32" i="3"/>
  <c r="F32" i="3"/>
  <c r="G32" i="3" s="1"/>
  <c r="N35" i="4"/>
  <c r="J35" i="4"/>
  <c r="F35" i="4"/>
  <c r="G35" i="4" s="1"/>
  <c r="N32" i="4"/>
  <c r="J32" i="4"/>
  <c r="F32" i="4"/>
  <c r="G32" i="4" s="1"/>
  <c r="BV712" i="22" l="1"/>
  <c r="BU712" i="22"/>
  <c r="BV711" i="22"/>
  <c r="BU711" i="22"/>
  <c r="BV710" i="22"/>
  <c r="BU710" i="22"/>
  <c r="BV709" i="22"/>
  <c r="BU709" i="22"/>
  <c r="BV708" i="22"/>
  <c r="BU708" i="22"/>
  <c r="BV707" i="22"/>
  <c r="BV703" i="22" s="1"/>
  <c r="BU707" i="22"/>
  <c r="BU703" i="22" s="1"/>
  <c r="BV706" i="22"/>
  <c r="BU706" i="22"/>
  <c r="BV628" i="22"/>
  <c r="BU628" i="22"/>
  <c r="BV627" i="22"/>
  <c r="BU627" i="22"/>
  <c r="BV626" i="22"/>
  <c r="BU626" i="22"/>
  <c r="BV625" i="22"/>
  <c r="BU625" i="22"/>
  <c r="BV624" i="22"/>
  <c r="BU624" i="22"/>
  <c r="BV623" i="22"/>
  <c r="BU623" i="22"/>
  <c r="BV622" i="22"/>
  <c r="BU622" i="22"/>
  <c r="BV621" i="22"/>
  <c r="BU621" i="22"/>
  <c r="BV620" i="22"/>
  <c r="BU620" i="22"/>
  <c r="BV619" i="22"/>
  <c r="BU619" i="22"/>
  <c r="BV618" i="22"/>
  <c r="BU618" i="22"/>
  <c r="BV617" i="22"/>
  <c r="BU617" i="22"/>
  <c r="BV616" i="22"/>
  <c r="BU616" i="22"/>
  <c r="BV615" i="22"/>
  <c r="BU615" i="22"/>
  <c r="BV614" i="22"/>
  <c r="BU614" i="22"/>
  <c r="BV613" i="22"/>
  <c r="BU613" i="22"/>
  <c r="BV612" i="22"/>
  <c r="BU612" i="22"/>
  <c r="BV611" i="22"/>
  <c r="BU611" i="22"/>
  <c r="BV610" i="22"/>
  <c r="BU610" i="22"/>
  <c r="BV609" i="22"/>
  <c r="BU609" i="22"/>
  <c r="BV608" i="22"/>
  <c r="BU608" i="22"/>
  <c r="BV607" i="22"/>
  <c r="BU607" i="22"/>
  <c r="BV606" i="22"/>
  <c r="BU606" i="22"/>
  <c r="BV510" i="22"/>
  <c r="BU510" i="22"/>
  <c r="BV509" i="22"/>
  <c r="BU509" i="22"/>
  <c r="BV508" i="22"/>
  <c r="BU508" i="22"/>
  <c r="BV507" i="22"/>
  <c r="BU507" i="22"/>
  <c r="BV506" i="22"/>
  <c r="BU506" i="22"/>
  <c r="BU503" i="22" s="1"/>
  <c r="BV429" i="22"/>
  <c r="BU429" i="22"/>
  <c r="BV428" i="22"/>
  <c r="BU428" i="22"/>
  <c r="BV427" i="22"/>
  <c r="BU427" i="22"/>
  <c r="BV426" i="22"/>
  <c r="BU426" i="22"/>
  <c r="BV425" i="22"/>
  <c r="BU425" i="22"/>
  <c r="BV424" i="22"/>
  <c r="BU424" i="22"/>
  <c r="BV423" i="22"/>
  <c r="BU423" i="22"/>
  <c r="BV422" i="22"/>
  <c r="BU422" i="22"/>
  <c r="BV421" i="22"/>
  <c r="BU421" i="22"/>
  <c r="BV420" i="22"/>
  <c r="BU420" i="22"/>
  <c r="BV419" i="22"/>
  <c r="BU419" i="22"/>
  <c r="BV418" i="22"/>
  <c r="BU418" i="22"/>
  <c r="BV417" i="22"/>
  <c r="BU417" i="22"/>
  <c r="BV416" i="22"/>
  <c r="BU416" i="22"/>
  <c r="BV415" i="22"/>
  <c r="BU415" i="22"/>
  <c r="BV414" i="22"/>
  <c r="BU414" i="22"/>
  <c r="BV413" i="22"/>
  <c r="BU413" i="22"/>
  <c r="BV412" i="22"/>
  <c r="BU412" i="22"/>
  <c r="BV411" i="22"/>
  <c r="BU411" i="22"/>
  <c r="BV410" i="22"/>
  <c r="BU410" i="22"/>
  <c r="BV409" i="22"/>
  <c r="BU409" i="22"/>
  <c r="BV408" i="22"/>
  <c r="BU408" i="22"/>
  <c r="BV407" i="22"/>
  <c r="BU407" i="22"/>
  <c r="BV406" i="22"/>
  <c r="BU406" i="22"/>
  <c r="BV341" i="22"/>
  <c r="BU341" i="22"/>
  <c r="BV340" i="22"/>
  <c r="BU340" i="22"/>
  <c r="BV339" i="22"/>
  <c r="BU339" i="22"/>
  <c r="BV338" i="22"/>
  <c r="BU338" i="22"/>
  <c r="BV337" i="22"/>
  <c r="BU337" i="22"/>
  <c r="BV336" i="22"/>
  <c r="BU336" i="22"/>
  <c r="BV335" i="22"/>
  <c r="BU335" i="22"/>
  <c r="BV334" i="22"/>
  <c r="BU334" i="22"/>
  <c r="BV333" i="22"/>
  <c r="BU333" i="22"/>
  <c r="BV332" i="22"/>
  <c r="BU332" i="22"/>
  <c r="BV331" i="22"/>
  <c r="BU331" i="22"/>
  <c r="BV330" i="22"/>
  <c r="BU330" i="22"/>
  <c r="BV329" i="22"/>
  <c r="BU329" i="22"/>
  <c r="BV328" i="22"/>
  <c r="BU328" i="22"/>
  <c r="BV327" i="22"/>
  <c r="BU327" i="22"/>
  <c r="BV326" i="22"/>
  <c r="BU326" i="22"/>
  <c r="BV325" i="22"/>
  <c r="BU325" i="22"/>
  <c r="BV324" i="22"/>
  <c r="BU324" i="22"/>
  <c r="BV323" i="22"/>
  <c r="BU323" i="22"/>
  <c r="BV322" i="22"/>
  <c r="BU322" i="22"/>
  <c r="BV321" i="22"/>
  <c r="BU321" i="22"/>
  <c r="BV320" i="22"/>
  <c r="BU320" i="22"/>
  <c r="BV319" i="22"/>
  <c r="BU319" i="22"/>
  <c r="BV318" i="22"/>
  <c r="BU318" i="22"/>
  <c r="BV317" i="22"/>
  <c r="BU317" i="22"/>
  <c r="BV316" i="22"/>
  <c r="BU316" i="22"/>
  <c r="BV315" i="22"/>
  <c r="BU315" i="22"/>
  <c r="BV314" i="22"/>
  <c r="BU314" i="22"/>
  <c r="BV313" i="22"/>
  <c r="BU313" i="22"/>
  <c r="BV312" i="22"/>
  <c r="BU312" i="22"/>
  <c r="BV311" i="22"/>
  <c r="BU311" i="22"/>
  <c r="BV310" i="22"/>
  <c r="BU310" i="22"/>
  <c r="BV309" i="22"/>
  <c r="BU309" i="22"/>
  <c r="BV308" i="22"/>
  <c r="BU308" i="22"/>
  <c r="BV307" i="22"/>
  <c r="BU307" i="22"/>
  <c r="BV306" i="22"/>
  <c r="BU306" i="22"/>
  <c r="BV224" i="22"/>
  <c r="BU224" i="22"/>
  <c r="BV223" i="22"/>
  <c r="BU223" i="22"/>
  <c r="BV222" i="22"/>
  <c r="BU222" i="22"/>
  <c r="BV221" i="22"/>
  <c r="BU221" i="22"/>
  <c r="BV220" i="22"/>
  <c r="BU220" i="22"/>
  <c r="BV219" i="22"/>
  <c r="BU219" i="22"/>
  <c r="BV218" i="22"/>
  <c r="BU218" i="22"/>
  <c r="BV217" i="22"/>
  <c r="BU217" i="22"/>
  <c r="BV216" i="22"/>
  <c r="BU216" i="22"/>
  <c r="BV215" i="22"/>
  <c r="BU215" i="22"/>
  <c r="BV214" i="22"/>
  <c r="BU214" i="22"/>
  <c r="BV213" i="22"/>
  <c r="BU213" i="22"/>
  <c r="BV212" i="22"/>
  <c r="BU212" i="22"/>
  <c r="BV211" i="22"/>
  <c r="BU211" i="22"/>
  <c r="BV210" i="22"/>
  <c r="BU210" i="22"/>
  <c r="BV209" i="22"/>
  <c r="BU209" i="22"/>
  <c r="BV208" i="22"/>
  <c r="BU208" i="22"/>
  <c r="BV207" i="22"/>
  <c r="BU207" i="22"/>
  <c r="BV206" i="22"/>
  <c r="BU206" i="22"/>
  <c r="BV147" i="22"/>
  <c r="BU147" i="22"/>
  <c r="BV146" i="22"/>
  <c r="BU146" i="22"/>
  <c r="BV145" i="22"/>
  <c r="BU145" i="22"/>
  <c r="BV144" i="22"/>
  <c r="BU144" i="22"/>
  <c r="BV143" i="22"/>
  <c r="BU143" i="22"/>
  <c r="BV142" i="22"/>
  <c r="BU142" i="22"/>
  <c r="BV141" i="22"/>
  <c r="BU141" i="22"/>
  <c r="BV140" i="22"/>
  <c r="BU140" i="22"/>
  <c r="BV139" i="22"/>
  <c r="BU139" i="22"/>
  <c r="BV138" i="22"/>
  <c r="BU138" i="22"/>
  <c r="BV137" i="22"/>
  <c r="BU137" i="22"/>
  <c r="BV136" i="22"/>
  <c r="BU136" i="22"/>
  <c r="BV135" i="22"/>
  <c r="BU135" i="22"/>
  <c r="BV134" i="22"/>
  <c r="BU134" i="22"/>
  <c r="BV133" i="22"/>
  <c r="BU133" i="22"/>
  <c r="BV132" i="22"/>
  <c r="BU132" i="22"/>
  <c r="BV131" i="22"/>
  <c r="BU131" i="22"/>
  <c r="BV130" i="22"/>
  <c r="BU130" i="22"/>
  <c r="BV129" i="22"/>
  <c r="BU129" i="22"/>
  <c r="BV128" i="22"/>
  <c r="BU128" i="22"/>
  <c r="BV127" i="22"/>
  <c r="BU127" i="22"/>
  <c r="BV126" i="22"/>
  <c r="BU126" i="22"/>
  <c r="BV125" i="22"/>
  <c r="BU125" i="22"/>
  <c r="BV124" i="22"/>
  <c r="BU124" i="22"/>
  <c r="BV123" i="22"/>
  <c r="BU123" i="22"/>
  <c r="BV122" i="22"/>
  <c r="BU122" i="22"/>
  <c r="BV121" i="22"/>
  <c r="BU121" i="22"/>
  <c r="BV120" i="22"/>
  <c r="BU120" i="22"/>
  <c r="BV119" i="22"/>
  <c r="BU119" i="22"/>
  <c r="BV118" i="22"/>
  <c r="BU118" i="22"/>
  <c r="BV117" i="22"/>
  <c r="BU117" i="22"/>
  <c r="BV116" i="22"/>
  <c r="BU116" i="22"/>
  <c r="BV115" i="22"/>
  <c r="BU115" i="22"/>
  <c r="BV114" i="22"/>
  <c r="BU114" i="22"/>
  <c r="BV113" i="22"/>
  <c r="BU113" i="22"/>
  <c r="BV112" i="22"/>
  <c r="BU112" i="22"/>
  <c r="BV111" i="22"/>
  <c r="BU111" i="22"/>
  <c r="BV110" i="22"/>
  <c r="BU110" i="22"/>
  <c r="BV109" i="22"/>
  <c r="BU109" i="22"/>
  <c r="BV108" i="22"/>
  <c r="BU108" i="22"/>
  <c r="BV107" i="22"/>
  <c r="BU107" i="22"/>
  <c r="BV106" i="22"/>
  <c r="BU106" i="22"/>
  <c r="BV105" i="22"/>
  <c r="BU105" i="22"/>
  <c r="BV104" i="22"/>
  <c r="BU104" i="22"/>
  <c r="BV103" i="22"/>
  <c r="BU103" i="22"/>
  <c r="BV102" i="22"/>
  <c r="BU102" i="22"/>
  <c r="BV101" i="22"/>
  <c r="BU101" i="22"/>
  <c r="BV100" i="22"/>
  <c r="BU100" i="22"/>
  <c r="BV99" i="22"/>
  <c r="BU99" i="22"/>
  <c r="BV98" i="22"/>
  <c r="BU98" i="22"/>
  <c r="BV97" i="22"/>
  <c r="BU97" i="22"/>
  <c r="BV96" i="22"/>
  <c r="BU96" i="22"/>
  <c r="BV95" i="22"/>
  <c r="BU95" i="22"/>
  <c r="BV94" i="22"/>
  <c r="BU94" i="22"/>
  <c r="BV93" i="22"/>
  <c r="BU93" i="22"/>
  <c r="BV92" i="22"/>
  <c r="BU92" i="22"/>
  <c r="BV91" i="22"/>
  <c r="BU91" i="22"/>
  <c r="BV90" i="22"/>
  <c r="BU90" i="22"/>
  <c r="AV712" i="22"/>
  <c r="AU712" i="22"/>
  <c r="AV711" i="22"/>
  <c r="AU711" i="22"/>
  <c r="AV710" i="22"/>
  <c r="AU710" i="22"/>
  <c r="AV709" i="22"/>
  <c r="AU709" i="22"/>
  <c r="AV708" i="22"/>
  <c r="AU708" i="22"/>
  <c r="AV707" i="22"/>
  <c r="AU707" i="22"/>
  <c r="AV706" i="22"/>
  <c r="AU706" i="22"/>
  <c r="AV628" i="22"/>
  <c r="AU628" i="22"/>
  <c r="AV627" i="22"/>
  <c r="AU627" i="22"/>
  <c r="AV626" i="22"/>
  <c r="AU626" i="22"/>
  <c r="AV625" i="22"/>
  <c r="AU625" i="22"/>
  <c r="AV624" i="22"/>
  <c r="AU624" i="22"/>
  <c r="AV623" i="22"/>
  <c r="AU623" i="22"/>
  <c r="AV622" i="22"/>
  <c r="AU622" i="22"/>
  <c r="AV621" i="22"/>
  <c r="AU621" i="22"/>
  <c r="AV620" i="22"/>
  <c r="AU620" i="22"/>
  <c r="AV619" i="22"/>
  <c r="AU619" i="22"/>
  <c r="AV618" i="22"/>
  <c r="AU618" i="22"/>
  <c r="AV617" i="22"/>
  <c r="AU617" i="22"/>
  <c r="AV616" i="22"/>
  <c r="AU616" i="22"/>
  <c r="AV615" i="22"/>
  <c r="AU615" i="22"/>
  <c r="AV614" i="22"/>
  <c r="AU614" i="22"/>
  <c r="AV613" i="22"/>
  <c r="AU613" i="22"/>
  <c r="AV612" i="22"/>
  <c r="AU612" i="22"/>
  <c r="AV611" i="22"/>
  <c r="AU611" i="22"/>
  <c r="AV610" i="22"/>
  <c r="AU610" i="22"/>
  <c r="AV609" i="22"/>
  <c r="AU609" i="22"/>
  <c r="AV608" i="22"/>
  <c r="AU608" i="22"/>
  <c r="AV607" i="22"/>
  <c r="AU607" i="22"/>
  <c r="AV606" i="22"/>
  <c r="AU606" i="22"/>
  <c r="AV510" i="22"/>
  <c r="AU510" i="22"/>
  <c r="AV509" i="22"/>
  <c r="AU509" i="22"/>
  <c r="AV508" i="22"/>
  <c r="AU508" i="22"/>
  <c r="AV507" i="22"/>
  <c r="AU507" i="22"/>
  <c r="AV506" i="22"/>
  <c r="AU506" i="22"/>
  <c r="AV429" i="22"/>
  <c r="AU429" i="22"/>
  <c r="AV428" i="22"/>
  <c r="AU428" i="22"/>
  <c r="AV427" i="22"/>
  <c r="AU427" i="22"/>
  <c r="AV426" i="22"/>
  <c r="AU426" i="22"/>
  <c r="AV425" i="22"/>
  <c r="AU425" i="22"/>
  <c r="AV424" i="22"/>
  <c r="AU424" i="22"/>
  <c r="AV423" i="22"/>
  <c r="AU423" i="22"/>
  <c r="AV422" i="22"/>
  <c r="AU422" i="22"/>
  <c r="AV421" i="22"/>
  <c r="AU421" i="22"/>
  <c r="AV420" i="22"/>
  <c r="AU420" i="22"/>
  <c r="AV419" i="22"/>
  <c r="AU419" i="22"/>
  <c r="AV418" i="22"/>
  <c r="AU418" i="22"/>
  <c r="AV417" i="22"/>
  <c r="AU417" i="22"/>
  <c r="AV416" i="22"/>
  <c r="AU416" i="22"/>
  <c r="AV415" i="22"/>
  <c r="AU415" i="22"/>
  <c r="AV414" i="22"/>
  <c r="AU414" i="22"/>
  <c r="AV413" i="22"/>
  <c r="AU413" i="22"/>
  <c r="AV412" i="22"/>
  <c r="AU412" i="22"/>
  <c r="AV411" i="22"/>
  <c r="AU411" i="22"/>
  <c r="AV410" i="22"/>
  <c r="AU410" i="22"/>
  <c r="AV409" i="22"/>
  <c r="AU409" i="22"/>
  <c r="AV408" i="22"/>
  <c r="AU408" i="22"/>
  <c r="AV407" i="22"/>
  <c r="AU407" i="22"/>
  <c r="AV406" i="22"/>
  <c r="AU406" i="22"/>
  <c r="AV341" i="22"/>
  <c r="AU341" i="22"/>
  <c r="AV340" i="22"/>
  <c r="AU340" i="22"/>
  <c r="AV339" i="22"/>
  <c r="AU339" i="22"/>
  <c r="AV338" i="22"/>
  <c r="AU338" i="22"/>
  <c r="AV337" i="22"/>
  <c r="AU337" i="22"/>
  <c r="AV336" i="22"/>
  <c r="AU336" i="22"/>
  <c r="AV335" i="22"/>
  <c r="AU335" i="22"/>
  <c r="AV334" i="22"/>
  <c r="AU334" i="22"/>
  <c r="AV333" i="22"/>
  <c r="AU333" i="22"/>
  <c r="AV332" i="22"/>
  <c r="AU332" i="22"/>
  <c r="AV331" i="22"/>
  <c r="AU331" i="22"/>
  <c r="AV330" i="22"/>
  <c r="AU330" i="22"/>
  <c r="AV329" i="22"/>
  <c r="AU329" i="22"/>
  <c r="AV328" i="22"/>
  <c r="AU328" i="22"/>
  <c r="AV327" i="22"/>
  <c r="AU327" i="22"/>
  <c r="AV326" i="22"/>
  <c r="AU326" i="22"/>
  <c r="AV325" i="22"/>
  <c r="AU325" i="22"/>
  <c r="AV324" i="22"/>
  <c r="AU324" i="22"/>
  <c r="AV323" i="22"/>
  <c r="AU323" i="22"/>
  <c r="AV322" i="22"/>
  <c r="AU322" i="22"/>
  <c r="AV321" i="22"/>
  <c r="AU321" i="22"/>
  <c r="AV320" i="22"/>
  <c r="AU320" i="22"/>
  <c r="AV319" i="22"/>
  <c r="AU319" i="22"/>
  <c r="AV318" i="22"/>
  <c r="AU318" i="22"/>
  <c r="AV317" i="22"/>
  <c r="AU317" i="22"/>
  <c r="AV316" i="22"/>
  <c r="AU316" i="22"/>
  <c r="AV315" i="22"/>
  <c r="AU315" i="22"/>
  <c r="AV314" i="22"/>
  <c r="AU314" i="22"/>
  <c r="AV313" i="22"/>
  <c r="AU313" i="22"/>
  <c r="AV312" i="22"/>
  <c r="AU312" i="22"/>
  <c r="AV311" i="22"/>
  <c r="AU311" i="22"/>
  <c r="AV310" i="22"/>
  <c r="AU310" i="22"/>
  <c r="AV309" i="22"/>
  <c r="AU309" i="22"/>
  <c r="AV308" i="22"/>
  <c r="AU308" i="22"/>
  <c r="AV307" i="22"/>
  <c r="AU307" i="22"/>
  <c r="AV306" i="22"/>
  <c r="AU306" i="22"/>
  <c r="AV224" i="22"/>
  <c r="AU224" i="22"/>
  <c r="AV223" i="22"/>
  <c r="AU223" i="22"/>
  <c r="AV222" i="22"/>
  <c r="AU222" i="22"/>
  <c r="AV221" i="22"/>
  <c r="AU221" i="22"/>
  <c r="AV220" i="22"/>
  <c r="AU220" i="22"/>
  <c r="AV219" i="22"/>
  <c r="AU219" i="22"/>
  <c r="AV218" i="22"/>
  <c r="AU218" i="22"/>
  <c r="AV217" i="22"/>
  <c r="AU217" i="22"/>
  <c r="AV216" i="22"/>
  <c r="AU216" i="22"/>
  <c r="AV215" i="22"/>
  <c r="AU215" i="22"/>
  <c r="AV214" i="22"/>
  <c r="AU214" i="22"/>
  <c r="AV213" i="22"/>
  <c r="AU213" i="22"/>
  <c r="AV212" i="22"/>
  <c r="AU212" i="22"/>
  <c r="AV211" i="22"/>
  <c r="AU211" i="22"/>
  <c r="AV210" i="22"/>
  <c r="AU210" i="22"/>
  <c r="AV209" i="22"/>
  <c r="AU209" i="22"/>
  <c r="AV208" i="22"/>
  <c r="AU208" i="22"/>
  <c r="AV207" i="22"/>
  <c r="AU207" i="22"/>
  <c r="AV206" i="22"/>
  <c r="AU206" i="22"/>
  <c r="AV147" i="22"/>
  <c r="AU147" i="22"/>
  <c r="AV146" i="22"/>
  <c r="AU146" i="22"/>
  <c r="AV145" i="22"/>
  <c r="AU145" i="22"/>
  <c r="AV144" i="22"/>
  <c r="AU144" i="22"/>
  <c r="AV143" i="22"/>
  <c r="AU143" i="22"/>
  <c r="AV142" i="22"/>
  <c r="AU142" i="22"/>
  <c r="AV141" i="22"/>
  <c r="AU141" i="22"/>
  <c r="AV140" i="22"/>
  <c r="AU140" i="22"/>
  <c r="AV139" i="22"/>
  <c r="AU139" i="22"/>
  <c r="AV138" i="22"/>
  <c r="AU138" i="22"/>
  <c r="AV137" i="22"/>
  <c r="AU137" i="22"/>
  <c r="AV136" i="22"/>
  <c r="AU136" i="22"/>
  <c r="AV135" i="22"/>
  <c r="AU135" i="22"/>
  <c r="AV134" i="22"/>
  <c r="AU134" i="22"/>
  <c r="AV133" i="22"/>
  <c r="AU133" i="22"/>
  <c r="AV132" i="22"/>
  <c r="AU132" i="22"/>
  <c r="AV131" i="22"/>
  <c r="AU131" i="22"/>
  <c r="AV130" i="22"/>
  <c r="AU130" i="22"/>
  <c r="AV129" i="22"/>
  <c r="AU129" i="22"/>
  <c r="AV128" i="22"/>
  <c r="AU128" i="22"/>
  <c r="AV127" i="22"/>
  <c r="AU127" i="22"/>
  <c r="AV126" i="22"/>
  <c r="AU126" i="22"/>
  <c r="AV125" i="22"/>
  <c r="AU125" i="22"/>
  <c r="AV124" i="22"/>
  <c r="AU124" i="22"/>
  <c r="AV123" i="22"/>
  <c r="AU123" i="22"/>
  <c r="AV122" i="22"/>
  <c r="AU122" i="22"/>
  <c r="AV121" i="22"/>
  <c r="AU121" i="22"/>
  <c r="AV120" i="22"/>
  <c r="AU120" i="22"/>
  <c r="AV119" i="22"/>
  <c r="AU119" i="22"/>
  <c r="AV118" i="22"/>
  <c r="AU118" i="22"/>
  <c r="AV117" i="22"/>
  <c r="AU117" i="22"/>
  <c r="AV116" i="22"/>
  <c r="AU116" i="22"/>
  <c r="AV115" i="22"/>
  <c r="AU115" i="22"/>
  <c r="AV114" i="22"/>
  <c r="AU114" i="22"/>
  <c r="AV113" i="22"/>
  <c r="AU113" i="22"/>
  <c r="AV112" i="22"/>
  <c r="AU112" i="22"/>
  <c r="AV111" i="22"/>
  <c r="AU111" i="22"/>
  <c r="AV110" i="22"/>
  <c r="AU110" i="22"/>
  <c r="AV109" i="22"/>
  <c r="AU109" i="22"/>
  <c r="AV108" i="22"/>
  <c r="AU108" i="22"/>
  <c r="AV107" i="22"/>
  <c r="AU107" i="22"/>
  <c r="AV106" i="22"/>
  <c r="AU106" i="22"/>
  <c r="AV105" i="22"/>
  <c r="AU105" i="22"/>
  <c r="AV104" i="22"/>
  <c r="AU104" i="22"/>
  <c r="AV103" i="22"/>
  <c r="AU103" i="22"/>
  <c r="AV102" i="22"/>
  <c r="AU102" i="22"/>
  <c r="AV101" i="22"/>
  <c r="AU101" i="22"/>
  <c r="AV100" i="22"/>
  <c r="AU100" i="22"/>
  <c r="AV99" i="22"/>
  <c r="AU99" i="22"/>
  <c r="AV98" i="22"/>
  <c r="AU98" i="22"/>
  <c r="AV97" i="22"/>
  <c r="AU97" i="22"/>
  <c r="AV96" i="22"/>
  <c r="AU96" i="22"/>
  <c r="AV95" i="22"/>
  <c r="AU95" i="22"/>
  <c r="AV94" i="22"/>
  <c r="AU94" i="22"/>
  <c r="AV93" i="22"/>
  <c r="AU93" i="22"/>
  <c r="AV92" i="22"/>
  <c r="AU92" i="22"/>
  <c r="AV91" i="22"/>
  <c r="AU91" i="22"/>
  <c r="AV90" i="22"/>
  <c r="AU90" i="22"/>
  <c r="V429" i="22"/>
  <c r="U429" i="22"/>
  <c r="V428" i="22"/>
  <c r="U428" i="22"/>
  <c r="V427" i="22"/>
  <c r="U427" i="22"/>
  <c r="V426" i="22"/>
  <c r="U426" i="22"/>
  <c r="V425" i="22"/>
  <c r="U425" i="22"/>
  <c r="V424" i="22"/>
  <c r="U424" i="22"/>
  <c r="V423" i="22"/>
  <c r="U423" i="22"/>
  <c r="V422" i="22"/>
  <c r="U422" i="22"/>
  <c r="V421" i="22"/>
  <c r="U421" i="22"/>
  <c r="V420" i="22"/>
  <c r="U420" i="22"/>
  <c r="V419" i="22"/>
  <c r="U419" i="22"/>
  <c r="V418" i="22"/>
  <c r="U418" i="22"/>
  <c r="V417" i="22"/>
  <c r="U417" i="22"/>
  <c r="V416" i="22"/>
  <c r="U416" i="22"/>
  <c r="V415" i="22"/>
  <c r="U415" i="22"/>
  <c r="V414" i="22"/>
  <c r="U414" i="22"/>
  <c r="V147" i="22"/>
  <c r="U147" i="22"/>
  <c r="V146" i="22"/>
  <c r="U146" i="22"/>
  <c r="V145" i="22"/>
  <c r="U145" i="22"/>
  <c r="V144" i="22"/>
  <c r="U144" i="22"/>
  <c r="V143" i="22"/>
  <c r="U143" i="22"/>
  <c r="V142" i="22"/>
  <c r="U142" i="22"/>
  <c r="V141" i="22"/>
  <c r="U141" i="22"/>
  <c r="V140" i="22"/>
  <c r="U140" i="22"/>
  <c r="V139" i="22"/>
  <c r="U139" i="22"/>
  <c r="V138" i="22"/>
  <c r="U138" i="22"/>
  <c r="V137" i="22"/>
  <c r="U137" i="22"/>
  <c r="V136" i="22"/>
  <c r="U136" i="22"/>
  <c r="V135" i="22"/>
  <c r="U135" i="22"/>
  <c r="V134" i="22"/>
  <c r="U134" i="22"/>
  <c r="V133" i="22"/>
  <c r="U133" i="22"/>
  <c r="V132" i="22"/>
  <c r="U132" i="22"/>
  <c r="V131" i="22"/>
  <c r="U131" i="22"/>
  <c r="V130" i="22"/>
  <c r="U130" i="22"/>
  <c r="V129" i="22"/>
  <c r="U129" i="22"/>
  <c r="V128" i="22"/>
  <c r="U128" i="22"/>
  <c r="V127" i="22"/>
  <c r="U127" i="22"/>
  <c r="V126" i="22"/>
  <c r="U126" i="22"/>
  <c r="V125" i="22"/>
  <c r="U125" i="22"/>
  <c r="V124" i="22"/>
  <c r="U124" i="22"/>
  <c r="V123" i="22"/>
  <c r="U123" i="22"/>
  <c r="V122" i="22"/>
  <c r="U122" i="22"/>
  <c r="V121" i="22"/>
  <c r="U121" i="22"/>
  <c r="V120" i="22"/>
  <c r="U120" i="22"/>
  <c r="V119" i="22"/>
  <c r="U119" i="22"/>
  <c r="V118" i="22"/>
  <c r="U118" i="22"/>
  <c r="V117" i="22"/>
  <c r="U117" i="22"/>
  <c r="V116" i="22"/>
  <c r="U116" i="22"/>
  <c r="V115" i="22"/>
  <c r="U115" i="22"/>
  <c r="V114" i="22"/>
  <c r="U114" i="22"/>
  <c r="V113" i="22"/>
  <c r="U113" i="22"/>
  <c r="V112" i="22"/>
  <c r="U112" i="22"/>
  <c r="V111" i="22"/>
  <c r="U111" i="22"/>
  <c r="V110" i="22"/>
  <c r="U110" i="22"/>
  <c r="V109" i="22"/>
  <c r="U109" i="22"/>
  <c r="V108" i="22"/>
  <c r="U108" i="22"/>
  <c r="V107" i="22"/>
  <c r="U107" i="22"/>
  <c r="V106" i="22"/>
  <c r="U106" i="22"/>
  <c r="V105" i="22"/>
  <c r="U105" i="22"/>
  <c r="V104" i="22"/>
  <c r="U104" i="22"/>
  <c r="V103" i="22"/>
  <c r="U103" i="22"/>
  <c r="V102" i="22"/>
  <c r="U102" i="22"/>
  <c r="V101" i="22"/>
  <c r="U101" i="22"/>
  <c r="V100" i="22"/>
  <c r="U100" i="22"/>
  <c r="V99" i="22"/>
  <c r="U99" i="22"/>
  <c r="V98" i="22"/>
  <c r="U98" i="22"/>
  <c r="V97" i="22"/>
  <c r="U97" i="22"/>
  <c r="V96" i="22"/>
  <c r="U96" i="22"/>
  <c r="V95" i="22"/>
  <c r="U95" i="22"/>
  <c r="V94" i="22"/>
  <c r="U94" i="22"/>
  <c r="V93" i="22"/>
  <c r="U93" i="22"/>
  <c r="V92" i="22"/>
  <c r="U92" i="22"/>
  <c r="V91" i="22"/>
  <c r="U91" i="22"/>
  <c r="V90" i="22"/>
  <c r="U90" i="22"/>
  <c r="BU403" i="22" l="1"/>
  <c r="AV203" i="22"/>
  <c r="AU503" i="22"/>
  <c r="BV403" i="22"/>
  <c r="AU203" i="22"/>
  <c r="BU203" i="22"/>
  <c r="BV203" i="22"/>
  <c r="AV703" i="22"/>
  <c r="AV503" i="22"/>
  <c r="BU603" i="22"/>
  <c r="AU703" i="22"/>
  <c r="AV603" i="22"/>
  <c r="BU303" i="22"/>
  <c r="BV303" i="22"/>
  <c r="BV603" i="22"/>
  <c r="BV503" i="22"/>
  <c r="AU303" i="22"/>
  <c r="AU403" i="22"/>
  <c r="AU603" i="22"/>
  <c r="AV403" i="22"/>
  <c r="AV303" i="22"/>
  <c r="K32" i="3"/>
  <c r="K35" i="3"/>
  <c r="O50" i="25" l="1"/>
  <c r="K50" i="25"/>
  <c r="G50" i="25"/>
  <c r="O50" i="17"/>
  <c r="K50" i="17"/>
  <c r="G50" i="17"/>
  <c r="O50" i="16"/>
  <c r="K50" i="16"/>
  <c r="G50" i="16"/>
  <c r="O50" i="15"/>
  <c r="K50" i="15"/>
  <c r="G50" i="15"/>
  <c r="O50" i="5"/>
  <c r="K50" i="5"/>
  <c r="G50" i="5"/>
  <c r="O50" i="4"/>
  <c r="K50" i="4"/>
  <c r="G50" i="4"/>
  <c r="O50" i="3"/>
  <c r="K50" i="3"/>
  <c r="G50" i="3"/>
  <c r="I8" i="15" l="1"/>
  <c r="M8" i="15"/>
  <c r="X116" i="24" l="1"/>
  <c r="X66" i="24"/>
  <c r="X18" i="24"/>
  <c r="C101" i="24" l="1"/>
  <c r="C51" i="24"/>
  <c r="C3" i="24"/>
  <c r="L5" i="2" l="1"/>
  <c r="J5" i="2"/>
  <c r="Y2" i="24" s="1"/>
  <c r="H5" i="2"/>
  <c r="X2" i="24" s="1"/>
  <c r="BV3" i="22" l="1"/>
  <c r="BU3" i="22"/>
  <c r="CQ2" i="7"/>
  <c r="AE4" i="7"/>
  <c r="CN4" i="7" s="1"/>
  <c r="CP2" i="7"/>
  <c r="AD4" i="7"/>
  <c r="CO2" i="7"/>
  <c r="AC4" i="7"/>
  <c r="CN2" i="7"/>
  <c r="AB4" i="7"/>
  <c r="CM2" i="7"/>
  <c r="AA4" i="7"/>
  <c r="CL2" i="7"/>
  <c r="Z4" i="7"/>
  <c r="CK2" i="7"/>
  <c r="CK4" i="7"/>
  <c r="W4" i="7"/>
  <c r="CO4" i="7" l="1"/>
  <c r="CP4" i="7"/>
  <c r="CQ4" i="7"/>
  <c r="CM4" i="7"/>
  <c r="CL4" i="7"/>
  <c r="N36" i="3"/>
  <c r="N33" i="3"/>
  <c r="N36" i="17"/>
  <c r="N36" i="25"/>
  <c r="N33" i="25" l="1"/>
  <c r="G35" i="25"/>
  <c r="K35" i="25"/>
  <c r="N33" i="17"/>
  <c r="K35" i="17"/>
  <c r="N33" i="16" l="1"/>
  <c r="K35" i="16"/>
  <c r="N36" i="16"/>
  <c r="N33" i="15" l="1"/>
  <c r="K35" i="15"/>
  <c r="N36" i="15"/>
  <c r="N33" i="5" l="1"/>
  <c r="K35" i="5"/>
  <c r="N36" i="5"/>
  <c r="N33" i="4"/>
  <c r="K35" i="4"/>
  <c r="N36" i="4"/>
  <c r="M4" i="25" l="1"/>
  <c r="I4" i="25"/>
  <c r="E4" i="25"/>
  <c r="M4" i="17"/>
  <c r="I4" i="17"/>
  <c r="E4" i="17"/>
  <c r="M4" i="16"/>
  <c r="I4" i="16"/>
  <c r="E4" i="16"/>
  <c r="M4" i="15"/>
  <c r="I4" i="15"/>
  <c r="E4" i="15"/>
  <c r="M4" i="5"/>
  <c r="I4" i="5"/>
  <c r="E4" i="5"/>
  <c r="M4" i="4"/>
  <c r="I4" i="4"/>
  <c r="E4" i="4"/>
  <c r="M4" i="3"/>
  <c r="I4" i="3"/>
  <c r="N22" i="25" l="1"/>
  <c r="O22" i="25" s="1"/>
  <c r="N20" i="25" s="1"/>
  <c r="J22" i="25"/>
  <c r="K22" i="25" s="1"/>
  <c r="F22" i="25"/>
  <c r="G22" i="25" s="1"/>
  <c r="O21" i="25"/>
  <c r="K21" i="25"/>
  <c r="G21" i="25"/>
  <c r="M20" i="25"/>
  <c r="I20" i="25"/>
  <c r="E20" i="25"/>
  <c r="N18" i="25"/>
  <c r="O18" i="25" s="1"/>
  <c r="J18" i="25"/>
  <c r="K18" i="25" s="1"/>
  <c r="J16" i="25" s="1"/>
  <c r="K16" i="25" s="1"/>
  <c r="F18" i="25"/>
  <c r="G18" i="25" s="1"/>
  <c r="O17" i="25"/>
  <c r="K17" i="25"/>
  <c r="G17" i="25"/>
  <c r="M16" i="25"/>
  <c r="I16" i="25"/>
  <c r="E16" i="25"/>
  <c r="O15" i="25"/>
  <c r="K15" i="25"/>
  <c r="G15" i="25"/>
  <c r="N14" i="25"/>
  <c r="O14" i="25" s="1"/>
  <c r="J14" i="25"/>
  <c r="K14" i="25" s="1"/>
  <c r="J12" i="25" s="1"/>
  <c r="K12" i="25" s="1"/>
  <c r="F14" i="25"/>
  <c r="G14" i="25" s="1"/>
  <c r="O13" i="25"/>
  <c r="K13" i="25"/>
  <c r="G13" i="25"/>
  <c r="M12" i="25"/>
  <c r="I12" i="25"/>
  <c r="E12" i="25"/>
  <c r="N10" i="25"/>
  <c r="O10" i="25" s="1"/>
  <c r="N8" i="25" s="1"/>
  <c r="J10" i="25"/>
  <c r="K10" i="25" s="1"/>
  <c r="F10" i="25"/>
  <c r="G10" i="25" s="1"/>
  <c r="O9" i="25"/>
  <c r="K9" i="25"/>
  <c r="G9" i="25"/>
  <c r="M8" i="25"/>
  <c r="I8" i="25"/>
  <c r="E8" i="25"/>
  <c r="O7" i="25"/>
  <c r="AE7" i="7" s="1"/>
  <c r="CQ7" i="7" s="1"/>
  <c r="K7" i="25"/>
  <c r="G7" i="25"/>
  <c r="N22" i="17"/>
  <c r="O22" i="17" s="1"/>
  <c r="N20" i="17" s="1"/>
  <c r="J22" i="17"/>
  <c r="K22" i="17" s="1"/>
  <c r="F22" i="17"/>
  <c r="O21" i="17"/>
  <c r="K21" i="17"/>
  <c r="M20" i="17"/>
  <c r="I20" i="17"/>
  <c r="N18" i="17"/>
  <c r="O18" i="17" s="1"/>
  <c r="J18" i="17"/>
  <c r="K18" i="17" s="1"/>
  <c r="F18" i="17"/>
  <c r="O17" i="17"/>
  <c r="K17" i="17"/>
  <c r="M16" i="17"/>
  <c r="I16" i="17"/>
  <c r="O15" i="17"/>
  <c r="K15" i="17"/>
  <c r="G15" i="17"/>
  <c r="N14" i="17"/>
  <c r="O14" i="17" s="1"/>
  <c r="J14" i="17"/>
  <c r="K14" i="17" s="1"/>
  <c r="F14" i="17"/>
  <c r="O13" i="17"/>
  <c r="K13" i="17"/>
  <c r="M12" i="17"/>
  <c r="I12" i="17"/>
  <c r="N10" i="17"/>
  <c r="O10" i="17" s="1"/>
  <c r="J10" i="17"/>
  <c r="K10" i="17" s="1"/>
  <c r="F10" i="17"/>
  <c r="O9" i="17"/>
  <c r="K9" i="17"/>
  <c r="M8" i="17"/>
  <c r="I8" i="17"/>
  <c r="O7" i="17"/>
  <c r="AD7" i="7" s="1"/>
  <c r="CP7" i="7" s="1"/>
  <c r="K7" i="17"/>
  <c r="G7" i="17"/>
  <c r="N22" i="16"/>
  <c r="O22" i="16" s="1"/>
  <c r="J22" i="16"/>
  <c r="K22" i="16" s="1"/>
  <c r="F22" i="16"/>
  <c r="O21" i="16"/>
  <c r="K21" i="16"/>
  <c r="M20" i="16"/>
  <c r="I20" i="16"/>
  <c r="N18" i="16"/>
  <c r="O18" i="16" s="1"/>
  <c r="J18" i="16"/>
  <c r="K18" i="16" s="1"/>
  <c r="F18" i="16"/>
  <c r="O17" i="16"/>
  <c r="K17" i="16"/>
  <c r="M16" i="16"/>
  <c r="I16" i="16"/>
  <c r="O15" i="16"/>
  <c r="K15" i="16"/>
  <c r="G15" i="16"/>
  <c r="N14" i="16"/>
  <c r="O14" i="16" s="1"/>
  <c r="J14" i="16"/>
  <c r="K14" i="16" s="1"/>
  <c r="F14" i="16"/>
  <c r="O13" i="16"/>
  <c r="K13" i="16"/>
  <c r="M12" i="16"/>
  <c r="I12" i="16"/>
  <c r="N10" i="16"/>
  <c r="O10" i="16" s="1"/>
  <c r="J10" i="16"/>
  <c r="K10" i="16" s="1"/>
  <c r="F10" i="16"/>
  <c r="O9" i="16"/>
  <c r="K9" i="16"/>
  <c r="M8" i="16"/>
  <c r="I8" i="16"/>
  <c r="O7" i="16"/>
  <c r="AC7" i="7" s="1"/>
  <c r="CO7" i="7" s="1"/>
  <c r="K7" i="16"/>
  <c r="G7" i="16"/>
  <c r="N22" i="15"/>
  <c r="O22" i="15" s="1"/>
  <c r="N20" i="15" s="1"/>
  <c r="J22" i="15"/>
  <c r="K22" i="15" s="1"/>
  <c r="F22" i="15"/>
  <c r="O21" i="15"/>
  <c r="K21" i="15"/>
  <c r="M20" i="15"/>
  <c r="I20" i="15"/>
  <c r="N18" i="15"/>
  <c r="O18" i="15" s="1"/>
  <c r="J18" i="15"/>
  <c r="K18" i="15" s="1"/>
  <c r="F18" i="15"/>
  <c r="O17" i="15"/>
  <c r="K17" i="15"/>
  <c r="M16" i="15"/>
  <c r="I16" i="15"/>
  <c r="O15" i="15"/>
  <c r="K15" i="15"/>
  <c r="G15" i="15"/>
  <c r="N14" i="15"/>
  <c r="O14" i="15" s="1"/>
  <c r="J14" i="15"/>
  <c r="K14" i="15" s="1"/>
  <c r="F14" i="15"/>
  <c r="O13" i="15"/>
  <c r="K13" i="15"/>
  <c r="J12" i="15" s="1"/>
  <c r="K12" i="15" s="1"/>
  <c r="M12" i="15"/>
  <c r="I12" i="15"/>
  <c r="N10" i="15"/>
  <c r="O10" i="15" s="1"/>
  <c r="J10" i="15"/>
  <c r="K10" i="15" s="1"/>
  <c r="F10" i="15"/>
  <c r="O9" i="15"/>
  <c r="K9" i="15"/>
  <c r="O7" i="15"/>
  <c r="AB7" i="7" s="1"/>
  <c r="CN7" i="7" s="1"/>
  <c r="K7" i="15"/>
  <c r="G7" i="15"/>
  <c r="N22" i="5"/>
  <c r="O22" i="5" s="1"/>
  <c r="N20" i="5" s="1"/>
  <c r="J22" i="5"/>
  <c r="K22" i="5" s="1"/>
  <c r="F22" i="5"/>
  <c r="O21" i="5"/>
  <c r="K21" i="5"/>
  <c r="M20" i="5"/>
  <c r="I20" i="5"/>
  <c r="N18" i="5"/>
  <c r="O18" i="5" s="1"/>
  <c r="N16" i="5" s="1"/>
  <c r="J18" i="5"/>
  <c r="K18" i="5" s="1"/>
  <c r="F18" i="5"/>
  <c r="O17" i="5"/>
  <c r="K17" i="5"/>
  <c r="M16" i="5"/>
  <c r="I16" i="5"/>
  <c r="O15" i="5"/>
  <c r="K15" i="5"/>
  <c r="G15" i="5"/>
  <c r="N14" i="5"/>
  <c r="O14" i="5" s="1"/>
  <c r="J14" i="5"/>
  <c r="K14" i="5" s="1"/>
  <c r="F14" i="5"/>
  <c r="O13" i="5"/>
  <c r="K13" i="5"/>
  <c r="M12" i="5"/>
  <c r="I12" i="5"/>
  <c r="N10" i="5"/>
  <c r="O10" i="5" s="1"/>
  <c r="J10" i="5"/>
  <c r="K10" i="5" s="1"/>
  <c r="F10" i="5"/>
  <c r="O9" i="5"/>
  <c r="K9" i="5"/>
  <c r="M8" i="5"/>
  <c r="I8" i="5"/>
  <c r="O7" i="5"/>
  <c r="AA7" i="7" s="1"/>
  <c r="CM7" i="7" s="1"/>
  <c r="K7" i="5"/>
  <c r="G7" i="5"/>
  <c r="N22" i="4"/>
  <c r="O22" i="4" s="1"/>
  <c r="J22" i="4"/>
  <c r="K22" i="4" s="1"/>
  <c r="F22" i="4"/>
  <c r="O21" i="4"/>
  <c r="K21" i="4"/>
  <c r="M20" i="4"/>
  <c r="I20" i="4"/>
  <c r="N18" i="4"/>
  <c r="O18" i="4" s="1"/>
  <c r="J18" i="4"/>
  <c r="K18" i="4" s="1"/>
  <c r="F18" i="4"/>
  <c r="O17" i="4"/>
  <c r="K17" i="4"/>
  <c r="M16" i="4"/>
  <c r="I16" i="4"/>
  <c r="O15" i="4"/>
  <c r="K15" i="4"/>
  <c r="G15" i="4"/>
  <c r="N14" i="4"/>
  <c r="O14" i="4" s="1"/>
  <c r="N12" i="4" s="1"/>
  <c r="J14" i="4"/>
  <c r="K14" i="4" s="1"/>
  <c r="F14" i="4"/>
  <c r="G14" i="4" s="1"/>
  <c r="O13" i="4"/>
  <c r="K13" i="4"/>
  <c r="M12" i="4"/>
  <c r="I12" i="4"/>
  <c r="N10" i="4"/>
  <c r="O10" i="4" s="1"/>
  <c r="N8" i="4" s="1"/>
  <c r="J10" i="4"/>
  <c r="K10" i="4" s="1"/>
  <c r="J8" i="4" s="1"/>
  <c r="K8" i="4" s="1"/>
  <c r="F10" i="4"/>
  <c r="O9" i="4"/>
  <c r="K9" i="4"/>
  <c r="M8" i="4"/>
  <c r="I8" i="4"/>
  <c r="O7" i="4"/>
  <c r="Z7" i="7" s="1"/>
  <c r="CL7" i="7" s="1"/>
  <c r="K7" i="4"/>
  <c r="G7" i="4"/>
  <c r="F11" i="4" s="1"/>
  <c r="N22" i="3"/>
  <c r="O22" i="3" s="1"/>
  <c r="N20" i="3" s="1"/>
  <c r="J22" i="3"/>
  <c r="K22" i="3" s="1"/>
  <c r="F22" i="3"/>
  <c r="G22" i="3" s="1"/>
  <c r="F20" i="3" s="1"/>
  <c r="G20" i="3" s="1"/>
  <c r="O21" i="3"/>
  <c r="K21" i="3"/>
  <c r="M20" i="3"/>
  <c r="I20" i="3"/>
  <c r="N18" i="3"/>
  <c r="O18" i="3" s="1"/>
  <c r="J18" i="3"/>
  <c r="K18" i="3" s="1"/>
  <c r="F18" i="3"/>
  <c r="G18" i="3" s="1"/>
  <c r="F16" i="3" s="1"/>
  <c r="G16" i="3" s="1"/>
  <c r="O17" i="3"/>
  <c r="K17" i="3"/>
  <c r="M16" i="3"/>
  <c r="I16" i="3"/>
  <c r="O15" i="3"/>
  <c r="K15" i="3"/>
  <c r="G15" i="3"/>
  <c r="N14" i="3"/>
  <c r="O14" i="3" s="1"/>
  <c r="J14" i="3"/>
  <c r="K14" i="3" s="1"/>
  <c r="F14" i="3"/>
  <c r="G14" i="3" s="1"/>
  <c r="F12" i="3" s="1"/>
  <c r="G12" i="3" s="1"/>
  <c r="O13" i="3"/>
  <c r="K13" i="3"/>
  <c r="M12" i="3"/>
  <c r="I12" i="3"/>
  <c r="N10" i="3"/>
  <c r="O10" i="3" s="1"/>
  <c r="J10" i="3"/>
  <c r="K10" i="3" s="1"/>
  <c r="F10" i="3"/>
  <c r="G10" i="3" s="1"/>
  <c r="F8" i="3" s="1"/>
  <c r="O9" i="3"/>
  <c r="K9" i="3"/>
  <c r="M8" i="3"/>
  <c r="I8" i="3"/>
  <c r="O7" i="3"/>
  <c r="Y7" i="7" s="1"/>
  <c r="CK7" i="7" s="1"/>
  <c r="K7" i="3"/>
  <c r="G7" i="3"/>
  <c r="E16" i="17" l="1"/>
  <c r="G18" i="17"/>
  <c r="F16" i="17" s="1"/>
  <c r="G16" i="17" s="1"/>
  <c r="G10" i="17"/>
  <c r="F8" i="17" s="1"/>
  <c r="G8" i="17" s="1"/>
  <c r="E8" i="17"/>
  <c r="E20" i="17"/>
  <c r="G22" i="17"/>
  <c r="F20" i="17" s="1"/>
  <c r="G20" i="17" s="1"/>
  <c r="E12" i="17"/>
  <c r="G14" i="17"/>
  <c r="F12" i="17" s="1"/>
  <c r="G12" i="17" s="1"/>
  <c r="J8" i="17"/>
  <c r="K8" i="17" s="1"/>
  <c r="G22" i="16"/>
  <c r="F20" i="16" s="1"/>
  <c r="E20" i="16"/>
  <c r="G18" i="16"/>
  <c r="F16" i="16" s="1"/>
  <c r="E16" i="16"/>
  <c r="J16" i="16"/>
  <c r="K16" i="16" s="1"/>
  <c r="E8" i="16"/>
  <c r="G10" i="16"/>
  <c r="F8" i="16" s="1"/>
  <c r="G8" i="16" s="1"/>
  <c r="N8" i="16"/>
  <c r="O8" i="16" s="1"/>
  <c r="J12" i="16"/>
  <c r="K12" i="16" s="1"/>
  <c r="G14" i="16"/>
  <c r="F12" i="16" s="1"/>
  <c r="E12" i="16"/>
  <c r="E12" i="15"/>
  <c r="G14" i="15"/>
  <c r="F12" i="15" s="1"/>
  <c r="J20" i="15"/>
  <c r="K20" i="15" s="1"/>
  <c r="E16" i="15"/>
  <c r="G18" i="15"/>
  <c r="F16" i="15" s="1"/>
  <c r="J8" i="15"/>
  <c r="K8" i="15" s="1"/>
  <c r="E8" i="15"/>
  <c r="G10" i="15"/>
  <c r="F8" i="15" s="1"/>
  <c r="G8" i="15" s="1"/>
  <c r="G22" i="15"/>
  <c r="F20" i="15" s="1"/>
  <c r="E20" i="15"/>
  <c r="G20" i="15" s="1"/>
  <c r="G18" i="4"/>
  <c r="F16" i="4" s="1"/>
  <c r="G16" i="4" s="1"/>
  <c r="G10" i="4"/>
  <c r="F8" i="4" s="1"/>
  <c r="G8" i="4" s="1"/>
  <c r="G22" i="4"/>
  <c r="F20" i="4" s="1"/>
  <c r="N16" i="4"/>
  <c r="O16" i="4" s="1"/>
  <c r="J12" i="4"/>
  <c r="K12" i="4" s="1"/>
  <c r="G22" i="5"/>
  <c r="F20" i="5" s="1"/>
  <c r="G20" i="5" s="1"/>
  <c r="G10" i="5"/>
  <c r="F8" i="5" s="1"/>
  <c r="G8" i="5" s="1"/>
  <c r="G14" i="5"/>
  <c r="F12" i="5" s="1"/>
  <c r="G12" i="5" s="1"/>
  <c r="G18" i="5"/>
  <c r="F16" i="5" s="1"/>
  <c r="G16" i="5" s="1"/>
  <c r="G8" i="3"/>
  <c r="N12" i="16"/>
  <c r="O12" i="16" s="1"/>
  <c r="N16" i="16"/>
  <c r="N12" i="25"/>
  <c r="J12" i="3"/>
  <c r="K12" i="3" s="1"/>
  <c r="J16" i="3"/>
  <c r="K16" i="3" s="1"/>
  <c r="J12" i="5"/>
  <c r="K12" i="5" s="1"/>
  <c r="J16" i="15"/>
  <c r="K16" i="15" s="1"/>
  <c r="F8" i="25"/>
  <c r="G8" i="25" s="1"/>
  <c r="N16" i="3"/>
  <c r="J8" i="3"/>
  <c r="K8" i="3" s="1"/>
  <c r="J8" i="5"/>
  <c r="K8" i="5" s="1"/>
  <c r="N8" i="3"/>
  <c r="CK8" i="7" s="1"/>
  <c r="N20" i="4"/>
  <c r="CL12" i="7" s="1"/>
  <c r="N8" i="5"/>
  <c r="O8" i="5" s="1"/>
  <c r="N8" i="15"/>
  <c r="O8" i="15" s="1"/>
  <c r="N12" i="15"/>
  <c r="O12" i="15" s="1"/>
  <c r="J16" i="17"/>
  <c r="K16" i="17" s="1"/>
  <c r="N12" i="3"/>
  <c r="CK10" i="7" s="1"/>
  <c r="J8" i="16"/>
  <c r="K8" i="16" s="1"/>
  <c r="J8" i="25"/>
  <c r="K8" i="25" s="1"/>
  <c r="N16" i="15"/>
  <c r="O16" i="15" s="1"/>
  <c r="N12" i="5"/>
  <c r="O12" i="5" s="1"/>
  <c r="J20" i="3"/>
  <c r="K20" i="3" s="1"/>
  <c r="J16" i="4"/>
  <c r="K16" i="4" s="1"/>
  <c r="F20" i="25"/>
  <c r="G20" i="25" s="1"/>
  <c r="F16" i="25"/>
  <c r="G16" i="25" s="1"/>
  <c r="J20" i="25"/>
  <c r="K20" i="25" s="1"/>
  <c r="O20" i="25"/>
  <c r="CQ12" i="7"/>
  <c r="AE12" i="7"/>
  <c r="N16" i="25"/>
  <c r="O16" i="25" s="1"/>
  <c r="AE11" i="7"/>
  <c r="O12" i="25"/>
  <c r="AE10" i="7"/>
  <c r="CQ10" i="7"/>
  <c r="F12" i="25"/>
  <c r="G12" i="25" s="1"/>
  <c r="O8" i="25"/>
  <c r="AE8" i="7"/>
  <c r="CQ8" i="7"/>
  <c r="O20" i="17"/>
  <c r="CP12" i="7"/>
  <c r="AD12" i="7"/>
  <c r="J20" i="17"/>
  <c r="K20" i="17" s="1"/>
  <c r="N16" i="17"/>
  <c r="N12" i="17"/>
  <c r="J12" i="17"/>
  <c r="K12" i="17" s="1"/>
  <c r="N8" i="17"/>
  <c r="AD8" i="7" s="1"/>
  <c r="N20" i="16"/>
  <c r="O16" i="16"/>
  <c r="CO11" i="7"/>
  <c r="AC11" i="7"/>
  <c r="O20" i="15"/>
  <c r="AB12" i="7"/>
  <c r="CN12" i="7"/>
  <c r="AB11" i="7"/>
  <c r="O20" i="5"/>
  <c r="AA12" i="7"/>
  <c r="CM12" i="7"/>
  <c r="O16" i="5"/>
  <c r="CM11" i="7"/>
  <c r="AA11" i="7"/>
  <c r="J16" i="5"/>
  <c r="K16" i="5" s="1"/>
  <c r="O20" i="4"/>
  <c r="J20" i="4"/>
  <c r="K20" i="4" s="1"/>
  <c r="O12" i="4"/>
  <c r="CL10" i="7"/>
  <c r="Z10" i="7"/>
  <c r="O8" i="4"/>
  <c r="CL8" i="7"/>
  <c r="Z8" i="7"/>
  <c r="W7" i="7"/>
  <c r="L47" i="2" s="1"/>
  <c r="O20" i="3"/>
  <c r="Y12" i="7"/>
  <c r="CK12" i="7"/>
  <c r="O16" i="3"/>
  <c r="Y11" i="7"/>
  <c r="CK11" i="7"/>
  <c r="Y10" i="7"/>
  <c r="J20" i="16"/>
  <c r="K20" i="16" s="1"/>
  <c r="J20" i="5"/>
  <c r="K20" i="5" s="1"/>
  <c r="F26" i="1"/>
  <c r="O27" i="1"/>
  <c r="N26" i="1" s="1"/>
  <c r="K27" i="1"/>
  <c r="J26" i="1" s="1"/>
  <c r="G27" i="1"/>
  <c r="O22" i="1"/>
  <c r="X32" i="7" s="1"/>
  <c r="K22" i="1"/>
  <c r="G22" i="1"/>
  <c r="O21" i="1"/>
  <c r="K21" i="1"/>
  <c r="G21" i="1"/>
  <c r="O20" i="1"/>
  <c r="X29" i="7" s="1"/>
  <c r="K20" i="1"/>
  <c r="G20" i="1"/>
  <c r="O19" i="1"/>
  <c r="K19" i="1"/>
  <c r="G19" i="1"/>
  <c r="O18" i="1"/>
  <c r="K18" i="1"/>
  <c r="G18" i="1"/>
  <c r="O17" i="1"/>
  <c r="K17" i="1"/>
  <c r="O16" i="1"/>
  <c r="K16" i="1"/>
  <c r="G16" i="1"/>
  <c r="O15" i="1"/>
  <c r="X27" i="7" s="1"/>
  <c r="K15" i="1"/>
  <c r="G15" i="1"/>
  <c r="O14" i="1"/>
  <c r="K14" i="1"/>
  <c r="G14" i="1"/>
  <c r="O13" i="1"/>
  <c r="K13" i="1"/>
  <c r="G13" i="1"/>
  <c r="O12" i="1"/>
  <c r="K12" i="1"/>
  <c r="G12" i="1"/>
  <c r="O11" i="1"/>
  <c r="X26" i="7" s="1"/>
  <c r="K11" i="1"/>
  <c r="O10" i="1"/>
  <c r="X25" i="7" s="1"/>
  <c r="K10" i="1"/>
  <c r="O7" i="1"/>
  <c r="K7" i="1"/>
  <c r="G7" i="1"/>
  <c r="G12" i="16" l="1"/>
  <c r="AC8" i="7"/>
  <c r="CO8" i="7"/>
  <c r="AC10" i="7"/>
  <c r="G16" i="16"/>
  <c r="CO10" i="7"/>
  <c r="G20" i="16"/>
  <c r="G16" i="15"/>
  <c r="G12" i="15"/>
  <c r="Z11" i="7"/>
  <c r="CL11" i="7"/>
  <c r="Z12" i="7"/>
  <c r="CM10" i="7"/>
  <c r="AA10" i="7"/>
  <c r="O12" i="3"/>
  <c r="AB10" i="7"/>
  <c r="CN10" i="7"/>
  <c r="I26" i="1"/>
  <c r="CN11" i="7"/>
  <c r="M26" i="1"/>
  <c r="X39" i="7" s="1"/>
  <c r="Y8" i="7"/>
  <c r="O8" i="3"/>
  <c r="CM8" i="7"/>
  <c r="AA8" i="7"/>
  <c r="AB8" i="7"/>
  <c r="E26" i="1"/>
  <c r="CN8" i="7"/>
  <c r="CQ11" i="7"/>
  <c r="O16" i="17"/>
  <c r="CP11" i="7"/>
  <c r="AD11" i="7"/>
  <c r="O12" i="17"/>
  <c r="AD10" i="7"/>
  <c r="CP10" i="7"/>
  <c r="O8" i="17"/>
  <c r="CP8" i="7"/>
  <c r="O20" i="16"/>
  <c r="AC12" i="7"/>
  <c r="CO12" i="7"/>
  <c r="W12" i="7" s="1"/>
  <c r="L56" i="2" s="1"/>
  <c r="AE25" i="7"/>
  <c r="CQ25" i="7" s="1"/>
  <c r="AA25" i="7"/>
  <c r="CM25" i="7" s="1"/>
  <c r="AD25" i="7"/>
  <c r="CP25" i="7" s="1"/>
  <c r="Z25" i="7"/>
  <c r="CL25" i="7" s="1"/>
  <c r="AC25" i="7"/>
  <c r="CO25" i="7" s="1"/>
  <c r="Y25" i="7"/>
  <c r="CK25" i="7" s="1"/>
  <c r="AB25" i="7"/>
  <c r="CN25" i="7" s="1"/>
  <c r="AD32" i="7"/>
  <c r="CP32" i="7" s="1"/>
  <c r="Z32" i="7"/>
  <c r="CL32" i="7" s="1"/>
  <c r="AC32" i="7"/>
  <c r="CO32" i="7" s="1"/>
  <c r="Y32" i="7"/>
  <c r="CK32" i="7" s="1"/>
  <c r="AB32" i="7"/>
  <c r="CN32" i="7" s="1"/>
  <c r="AE32" i="7"/>
  <c r="CQ32" i="7" s="1"/>
  <c r="AA32" i="7"/>
  <c r="CM32" i="7" s="1"/>
  <c r="AB26" i="7"/>
  <c r="CN26" i="7" s="1"/>
  <c r="AE26" i="7"/>
  <c r="CQ26" i="7" s="1"/>
  <c r="AA26" i="7"/>
  <c r="CM26" i="7" s="1"/>
  <c r="AD26" i="7"/>
  <c r="CP26" i="7" s="1"/>
  <c r="Z26" i="7"/>
  <c r="CL26" i="7" s="1"/>
  <c r="AC26" i="7"/>
  <c r="CO26" i="7" s="1"/>
  <c r="Y26" i="7"/>
  <c r="CK26" i="7" s="1"/>
  <c r="AC27" i="7"/>
  <c r="CO27" i="7" s="1"/>
  <c r="Y27" i="7"/>
  <c r="CK27" i="7" s="1"/>
  <c r="AB27" i="7"/>
  <c r="CN27" i="7" s="1"/>
  <c r="AE27" i="7"/>
  <c r="CQ27" i="7" s="1"/>
  <c r="AA27" i="7"/>
  <c r="CM27" i="7" s="1"/>
  <c r="AD27" i="7"/>
  <c r="CP27" i="7" s="1"/>
  <c r="Z27" i="7"/>
  <c r="CL27" i="7" s="1"/>
  <c r="N6" i="1"/>
  <c r="O26" i="1"/>
  <c r="M6" i="1" s="1"/>
  <c r="K26" i="1"/>
  <c r="I6" i="1" s="1"/>
  <c r="J6" i="1"/>
  <c r="F6" i="1"/>
  <c r="G26" i="1"/>
  <c r="E6" i="1" s="1"/>
  <c r="W11" i="7" l="1"/>
  <c r="L55" i="2" s="1"/>
  <c r="W8" i="7"/>
  <c r="L41" i="2" s="1"/>
  <c r="L40" i="2" s="1"/>
  <c r="AB114" i="24" s="1"/>
  <c r="W10" i="7"/>
  <c r="L54" i="2" s="1"/>
  <c r="W26" i="7"/>
  <c r="L24" i="2" s="1"/>
  <c r="L23" i="2" s="1"/>
  <c r="W27" i="7"/>
  <c r="L26" i="2" s="1"/>
  <c r="L25" i="2" s="1"/>
  <c r="X114" i="24" s="1"/>
  <c r="W32" i="7"/>
  <c r="L60" i="2" s="1"/>
  <c r="W25" i="7"/>
  <c r="L18" i="2" s="1"/>
  <c r="L17" i="2" s="1"/>
  <c r="X112" i="24"/>
  <c r="K6" i="1"/>
  <c r="O6" i="1"/>
  <c r="G6" i="1"/>
  <c r="L22" i="2" l="1"/>
  <c r="AF106" i="24"/>
  <c r="O102" i="25"/>
  <c r="K102" i="25"/>
  <c r="G102" i="25"/>
  <c r="O101" i="25"/>
  <c r="K101" i="25"/>
  <c r="G101" i="25"/>
  <c r="O100" i="25"/>
  <c r="K100" i="25"/>
  <c r="G100" i="25"/>
  <c r="O99" i="25"/>
  <c r="K99" i="25"/>
  <c r="G99" i="25"/>
  <c r="O98" i="25"/>
  <c r="K98" i="25"/>
  <c r="G98" i="25"/>
  <c r="O97" i="25"/>
  <c r="K97" i="25"/>
  <c r="G97" i="25"/>
  <c r="O96" i="25"/>
  <c r="K96" i="25"/>
  <c r="G96" i="25"/>
  <c r="O95" i="25"/>
  <c r="N92" i="25" s="1"/>
  <c r="K95" i="25"/>
  <c r="G95" i="25"/>
  <c r="O94" i="25"/>
  <c r="K94" i="25"/>
  <c r="G94" i="25"/>
  <c r="O93" i="25"/>
  <c r="K93" i="25"/>
  <c r="J92" i="25" s="1"/>
  <c r="G93" i="25"/>
  <c r="F92" i="25" s="1"/>
  <c r="O88" i="25"/>
  <c r="K88" i="25"/>
  <c r="G88" i="25"/>
  <c r="O87" i="25"/>
  <c r="K87" i="25"/>
  <c r="G87" i="25"/>
  <c r="O86" i="25"/>
  <c r="K86" i="25"/>
  <c r="G86" i="25"/>
  <c r="O85" i="25"/>
  <c r="K85" i="25"/>
  <c r="G85" i="25"/>
  <c r="O84" i="25"/>
  <c r="K84" i="25"/>
  <c r="G84" i="25"/>
  <c r="O83" i="25"/>
  <c r="K83" i="25"/>
  <c r="G83" i="25"/>
  <c r="N82" i="25"/>
  <c r="M82" i="25"/>
  <c r="I82" i="25"/>
  <c r="E82" i="25"/>
  <c r="O81" i="25"/>
  <c r="AE34" i="7" s="1"/>
  <c r="CQ34" i="7" s="1"/>
  <c r="K81" i="25"/>
  <c r="G81" i="25"/>
  <c r="O80" i="25"/>
  <c r="AE33" i="7" s="1"/>
  <c r="CQ33" i="7" s="1"/>
  <c r="K80" i="25"/>
  <c r="G80" i="25"/>
  <c r="O79" i="25"/>
  <c r="K79" i="25"/>
  <c r="G79" i="25"/>
  <c r="O78" i="25"/>
  <c r="K78" i="25"/>
  <c r="G78" i="25"/>
  <c r="O77" i="25"/>
  <c r="K77" i="25"/>
  <c r="G77" i="25"/>
  <c r="O76" i="25"/>
  <c r="K76" i="25"/>
  <c r="G76" i="25"/>
  <c r="M75" i="25"/>
  <c r="I75" i="25"/>
  <c r="E75" i="25"/>
  <c r="O74" i="25"/>
  <c r="AE30" i="7" s="1"/>
  <c r="CQ30" i="7" s="1"/>
  <c r="K74" i="25"/>
  <c r="G74" i="25"/>
  <c r="O73" i="25"/>
  <c r="AE29" i="7" s="1"/>
  <c r="CQ29" i="7" s="1"/>
  <c r="K73" i="25"/>
  <c r="U29" i="7" s="1"/>
  <c r="G73" i="25"/>
  <c r="O72" i="25"/>
  <c r="K72" i="25"/>
  <c r="G72" i="25"/>
  <c r="O71" i="25"/>
  <c r="AE28" i="7" s="1"/>
  <c r="CQ28" i="7" s="1"/>
  <c r="K71" i="25"/>
  <c r="G71" i="25"/>
  <c r="O70" i="25"/>
  <c r="K70" i="25"/>
  <c r="G70" i="25"/>
  <c r="O69" i="25"/>
  <c r="K69" i="25"/>
  <c r="G69" i="25"/>
  <c r="O68" i="25"/>
  <c r="K68" i="25"/>
  <c r="G68" i="25"/>
  <c r="O67" i="25"/>
  <c r="K67" i="25"/>
  <c r="G67" i="25"/>
  <c r="O66" i="25"/>
  <c r="K66" i="25"/>
  <c r="G66" i="25"/>
  <c r="M65" i="25"/>
  <c r="I65" i="25"/>
  <c r="E65" i="25"/>
  <c r="O64" i="25"/>
  <c r="AE23" i="7" s="1"/>
  <c r="CQ23" i="7" s="1"/>
  <c r="K64" i="25"/>
  <c r="G64" i="25"/>
  <c r="O63" i="25"/>
  <c r="K63" i="25"/>
  <c r="G63" i="25"/>
  <c r="O62" i="25"/>
  <c r="K62" i="25"/>
  <c r="G62" i="25"/>
  <c r="O61" i="25"/>
  <c r="K61" i="25"/>
  <c r="G61" i="25"/>
  <c r="O60" i="25"/>
  <c r="K60" i="25"/>
  <c r="G60" i="25"/>
  <c r="M59" i="25"/>
  <c r="I59" i="25"/>
  <c r="E59" i="25"/>
  <c r="O58" i="25"/>
  <c r="K58" i="25"/>
  <c r="G58" i="25"/>
  <c r="O57" i="25"/>
  <c r="K57" i="25"/>
  <c r="G57" i="25"/>
  <c r="O56" i="25"/>
  <c r="K56" i="25"/>
  <c r="G56" i="25"/>
  <c r="O55" i="25"/>
  <c r="K55" i="25"/>
  <c r="G55" i="25"/>
  <c r="M54" i="25"/>
  <c r="I54" i="25"/>
  <c r="E54" i="25"/>
  <c r="O53" i="25"/>
  <c r="AE20" i="7" s="1"/>
  <c r="CQ20" i="7" s="1"/>
  <c r="K53" i="25"/>
  <c r="G53" i="25"/>
  <c r="O52" i="25"/>
  <c r="AE19" i="7" s="1"/>
  <c r="CQ19" i="7" s="1"/>
  <c r="K52" i="25"/>
  <c r="G52" i="25"/>
  <c r="O51" i="25"/>
  <c r="K51" i="25"/>
  <c r="G51" i="25"/>
  <c r="O49" i="25"/>
  <c r="K49" i="25"/>
  <c r="G49" i="25"/>
  <c r="O48" i="25"/>
  <c r="K48" i="25"/>
  <c r="J46" i="25" s="1"/>
  <c r="K46" i="25" s="1"/>
  <c r="G48" i="25"/>
  <c r="O47" i="25"/>
  <c r="K47" i="25"/>
  <c r="G47" i="25"/>
  <c r="M46" i="25"/>
  <c r="I46" i="25"/>
  <c r="E46" i="25"/>
  <c r="O41" i="25"/>
  <c r="K41" i="25"/>
  <c r="G41" i="25"/>
  <c r="O40" i="25"/>
  <c r="K40" i="25"/>
  <c r="G40" i="25"/>
  <c r="O39" i="25"/>
  <c r="K39" i="25"/>
  <c r="G39" i="25"/>
  <c r="O38" i="25"/>
  <c r="K38" i="25"/>
  <c r="G38" i="25"/>
  <c r="F37" i="25" s="1"/>
  <c r="G37" i="25" s="1"/>
  <c r="M37" i="25"/>
  <c r="I37" i="25"/>
  <c r="E37" i="25"/>
  <c r="O36" i="25"/>
  <c r="O35" i="25"/>
  <c r="O33" i="25"/>
  <c r="O32" i="25"/>
  <c r="K32" i="25"/>
  <c r="G32" i="25"/>
  <c r="O30" i="25"/>
  <c r="K30" i="25"/>
  <c r="G30" i="25"/>
  <c r="O29" i="25"/>
  <c r="K29" i="25"/>
  <c r="G29" i="25"/>
  <c r="O28" i="25"/>
  <c r="K28" i="25"/>
  <c r="G28" i="25"/>
  <c r="O27" i="25"/>
  <c r="K27" i="25"/>
  <c r="G27" i="25"/>
  <c r="O26" i="25"/>
  <c r="K26" i="25"/>
  <c r="G26" i="25"/>
  <c r="O25" i="25"/>
  <c r="K25" i="25"/>
  <c r="G25" i="25"/>
  <c r="M24" i="25"/>
  <c r="I24" i="25"/>
  <c r="E24" i="25"/>
  <c r="O94" i="17"/>
  <c r="K94" i="17"/>
  <c r="G94" i="17"/>
  <c r="O93" i="17"/>
  <c r="K93" i="17"/>
  <c r="G93" i="17"/>
  <c r="O88" i="17"/>
  <c r="K88" i="17"/>
  <c r="G88" i="17"/>
  <c r="O87" i="17"/>
  <c r="K87" i="17"/>
  <c r="G87" i="17"/>
  <c r="O86" i="17"/>
  <c r="K86" i="17"/>
  <c r="G86" i="17"/>
  <c r="O85" i="17"/>
  <c r="K85" i="17"/>
  <c r="G85" i="17"/>
  <c r="O84" i="17"/>
  <c r="K84" i="17"/>
  <c r="G84" i="17"/>
  <c r="O83" i="17"/>
  <c r="K83" i="17"/>
  <c r="G83" i="17"/>
  <c r="M82" i="17"/>
  <c r="I82" i="17"/>
  <c r="E82" i="17"/>
  <c r="O81" i="17"/>
  <c r="AD34" i="7" s="1"/>
  <c r="CP34" i="7" s="1"/>
  <c r="K81" i="17"/>
  <c r="G81" i="17"/>
  <c r="O80" i="17"/>
  <c r="AD33" i="7" s="1"/>
  <c r="CP33" i="7" s="1"/>
  <c r="K80" i="17"/>
  <c r="O79" i="17"/>
  <c r="K79" i="17"/>
  <c r="G79" i="17"/>
  <c r="O78" i="17"/>
  <c r="K78" i="17"/>
  <c r="G78" i="17"/>
  <c r="O77" i="17"/>
  <c r="K77" i="17"/>
  <c r="G77" i="17"/>
  <c r="O76" i="17"/>
  <c r="K76" i="17"/>
  <c r="G76" i="17"/>
  <c r="M75" i="17"/>
  <c r="I75" i="17"/>
  <c r="E75" i="17"/>
  <c r="O74" i="17"/>
  <c r="AD30" i="7" s="1"/>
  <c r="CP30" i="7" s="1"/>
  <c r="K74" i="17"/>
  <c r="G74" i="17"/>
  <c r="O73" i="17"/>
  <c r="AD29" i="7" s="1"/>
  <c r="CP29" i="7" s="1"/>
  <c r="K73" i="17"/>
  <c r="T29" i="7" s="1"/>
  <c r="G73" i="17"/>
  <c r="O72" i="17"/>
  <c r="K72" i="17"/>
  <c r="O71" i="17"/>
  <c r="AD28" i="7" s="1"/>
  <c r="CP28" i="7" s="1"/>
  <c r="K71" i="17"/>
  <c r="G71" i="17"/>
  <c r="O70" i="17"/>
  <c r="K70" i="17"/>
  <c r="G70" i="17"/>
  <c r="O69" i="17"/>
  <c r="K69" i="17"/>
  <c r="G69" i="17"/>
  <c r="O68" i="17"/>
  <c r="K68" i="17"/>
  <c r="G68" i="17"/>
  <c r="O67" i="17"/>
  <c r="K67" i="17"/>
  <c r="G67" i="17"/>
  <c r="O66" i="17"/>
  <c r="K66" i="17"/>
  <c r="G66" i="17"/>
  <c r="F65" i="17" s="1"/>
  <c r="G65" i="17" s="1"/>
  <c r="M65" i="17"/>
  <c r="I65" i="17"/>
  <c r="E65" i="17"/>
  <c r="O64" i="17"/>
  <c r="AD23" i="7" s="1"/>
  <c r="CP23" i="7" s="1"/>
  <c r="K64" i="17"/>
  <c r="O63" i="17"/>
  <c r="K63" i="17"/>
  <c r="G63" i="17"/>
  <c r="O62" i="17"/>
  <c r="K62" i="17"/>
  <c r="G62" i="17"/>
  <c r="F59" i="17" s="1"/>
  <c r="G59" i="17" s="1"/>
  <c r="O61" i="17"/>
  <c r="K61" i="17"/>
  <c r="G61" i="17"/>
  <c r="O60" i="17"/>
  <c r="K60" i="17"/>
  <c r="G60" i="17"/>
  <c r="M59" i="17"/>
  <c r="I59" i="17"/>
  <c r="E59" i="17"/>
  <c r="O58" i="17"/>
  <c r="K58" i="17"/>
  <c r="G58" i="17"/>
  <c r="O57" i="17"/>
  <c r="K57" i="17"/>
  <c r="G57" i="17"/>
  <c r="O56" i="17"/>
  <c r="K56" i="17"/>
  <c r="G56" i="17"/>
  <c r="O55" i="17"/>
  <c r="K55" i="17"/>
  <c r="G55" i="17"/>
  <c r="M54" i="17"/>
  <c r="I54" i="17"/>
  <c r="E54" i="17"/>
  <c r="O53" i="17"/>
  <c r="AD20" i="7" s="1"/>
  <c r="CP20" i="7" s="1"/>
  <c r="K53" i="17"/>
  <c r="K20" i="7"/>
  <c r="O52" i="17"/>
  <c r="AD19" i="7" s="1"/>
  <c r="CP19" i="7" s="1"/>
  <c r="K52" i="17"/>
  <c r="O51" i="17"/>
  <c r="K51" i="17"/>
  <c r="G51" i="17"/>
  <c r="O49" i="17"/>
  <c r="K49" i="17"/>
  <c r="G49" i="17"/>
  <c r="O48" i="17"/>
  <c r="K48" i="17"/>
  <c r="G48" i="17"/>
  <c r="O47" i="17"/>
  <c r="K47" i="17"/>
  <c r="G47" i="17"/>
  <c r="M46" i="17"/>
  <c r="I46" i="17"/>
  <c r="E46" i="17"/>
  <c r="O41" i="17"/>
  <c r="K41" i="17"/>
  <c r="G41" i="17"/>
  <c r="O40" i="17"/>
  <c r="K40" i="17"/>
  <c r="G40" i="17"/>
  <c r="O39" i="17"/>
  <c r="K39" i="17"/>
  <c r="G39" i="17"/>
  <c r="O38" i="17"/>
  <c r="K38" i="17"/>
  <c r="G38" i="17"/>
  <c r="M37" i="17"/>
  <c r="I37" i="17"/>
  <c r="E37" i="17"/>
  <c r="O36" i="17"/>
  <c r="O35" i="17"/>
  <c r="O33" i="17"/>
  <c r="O32" i="17"/>
  <c r="K32" i="17"/>
  <c r="O30" i="17"/>
  <c r="K30" i="17"/>
  <c r="O29" i="17"/>
  <c r="K29" i="17"/>
  <c r="G29" i="17"/>
  <c r="O28" i="17"/>
  <c r="K28" i="17"/>
  <c r="G28" i="17"/>
  <c r="O27" i="17"/>
  <c r="K27" i="17"/>
  <c r="O26" i="17"/>
  <c r="K26" i="17"/>
  <c r="O25" i="17"/>
  <c r="K25" i="17"/>
  <c r="M24" i="17"/>
  <c r="I24" i="17"/>
  <c r="O94" i="16"/>
  <c r="K94" i="16"/>
  <c r="G94" i="16"/>
  <c r="O93" i="16"/>
  <c r="K93" i="16"/>
  <c r="G93" i="16"/>
  <c r="O88" i="16"/>
  <c r="K88" i="16"/>
  <c r="G88" i="16"/>
  <c r="O87" i="16"/>
  <c r="K87" i="16"/>
  <c r="G87" i="16"/>
  <c r="O86" i="16"/>
  <c r="K86" i="16"/>
  <c r="G86" i="16"/>
  <c r="O85" i="16"/>
  <c r="K85" i="16"/>
  <c r="G85" i="16"/>
  <c r="O84" i="16"/>
  <c r="K84" i="16"/>
  <c r="G84" i="16"/>
  <c r="O83" i="16"/>
  <c r="K83" i="16"/>
  <c r="G83" i="16"/>
  <c r="M82" i="16"/>
  <c r="I82" i="16"/>
  <c r="E82" i="16"/>
  <c r="O81" i="16"/>
  <c r="AC34" i="7" s="1"/>
  <c r="CO34" i="7" s="1"/>
  <c r="K81" i="16"/>
  <c r="G81" i="16"/>
  <c r="O80" i="16"/>
  <c r="AC33" i="7" s="1"/>
  <c r="CO33" i="7" s="1"/>
  <c r="K80" i="16"/>
  <c r="O79" i="16"/>
  <c r="K79" i="16"/>
  <c r="G79" i="16"/>
  <c r="O78" i="16"/>
  <c r="K78" i="16"/>
  <c r="G78" i="16"/>
  <c r="O77" i="16"/>
  <c r="K77" i="16"/>
  <c r="G77" i="16"/>
  <c r="O76" i="16"/>
  <c r="K76" i="16"/>
  <c r="G76" i="16"/>
  <c r="M75" i="16"/>
  <c r="I75" i="16"/>
  <c r="E75" i="16"/>
  <c r="O74" i="16"/>
  <c r="AC30" i="7" s="1"/>
  <c r="CO30" i="7" s="1"/>
  <c r="K74" i="16"/>
  <c r="G74" i="16"/>
  <c r="O73" i="16"/>
  <c r="AC29" i="7" s="1"/>
  <c r="CO29" i="7" s="1"/>
  <c r="K73" i="16"/>
  <c r="S29" i="7" s="1"/>
  <c r="G73" i="16"/>
  <c r="O72" i="16"/>
  <c r="K72" i="16"/>
  <c r="G72" i="16"/>
  <c r="O71" i="16"/>
  <c r="AC28" i="7" s="1"/>
  <c r="CO28" i="7" s="1"/>
  <c r="K71" i="16"/>
  <c r="G71" i="16"/>
  <c r="O70" i="16"/>
  <c r="K70" i="16"/>
  <c r="G70" i="16"/>
  <c r="O69" i="16"/>
  <c r="K69" i="16"/>
  <c r="G69" i="16"/>
  <c r="O68" i="16"/>
  <c r="K68" i="16"/>
  <c r="G68" i="16"/>
  <c r="O67" i="16"/>
  <c r="K67" i="16"/>
  <c r="G67" i="16"/>
  <c r="O66" i="16"/>
  <c r="K66" i="16"/>
  <c r="G66" i="16"/>
  <c r="M65" i="16"/>
  <c r="I65" i="16"/>
  <c r="E65" i="16"/>
  <c r="O64" i="16"/>
  <c r="AC23" i="7" s="1"/>
  <c r="CO23" i="7" s="1"/>
  <c r="K64" i="16"/>
  <c r="O63" i="16"/>
  <c r="K63" i="16"/>
  <c r="G63" i="16"/>
  <c r="O62" i="16"/>
  <c r="K62" i="16"/>
  <c r="G62" i="16"/>
  <c r="O61" i="16"/>
  <c r="K61" i="16"/>
  <c r="G61" i="16"/>
  <c r="O60" i="16"/>
  <c r="K60" i="16"/>
  <c r="G60" i="16"/>
  <c r="M59" i="16"/>
  <c r="I59" i="16"/>
  <c r="E59" i="16"/>
  <c r="O58" i="16"/>
  <c r="K58" i="16"/>
  <c r="G58" i="16"/>
  <c r="O57" i="16"/>
  <c r="K57" i="16"/>
  <c r="G57" i="16"/>
  <c r="O56" i="16"/>
  <c r="K56" i="16"/>
  <c r="G56" i="16"/>
  <c r="O55" i="16"/>
  <c r="K55" i="16"/>
  <c r="G55" i="16"/>
  <c r="M54" i="16"/>
  <c r="I54" i="16"/>
  <c r="E54" i="16"/>
  <c r="O53" i="16"/>
  <c r="AC20" i="7" s="1"/>
  <c r="CO20" i="7" s="1"/>
  <c r="K53" i="16"/>
  <c r="O52" i="16"/>
  <c r="AC19" i="7" s="1"/>
  <c r="CO19" i="7" s="1"/>
  <c r="K52" i="16"/>
  <c r="G52" i="16"/>
  <c r="O51" i="16"/>
  <c r="K51" i="16"/>
  <c r="G51" i="16"/>
  <c r="O49" i="16"/>
  <c r="K49" i="16"/>
  <c r="G49" i="16"/>
  <c r="O48" i="16"/>
  <c r="K48" i="16"/>
  <c r="G48" i="16"/>
  <c r="O47" i="16"/>
  <c r="K47" i="16"/>
  <c r="G47" i="16"/>
  <c r="F46" i="16" s="1"/>
  <c r="G46" i="16" s="1"/>
  <c r="M46" i="16"/>
  <c r="I46" i="16"/>
  <c r="E46" i="16"/>
  <c r="O41" i="16"/>
  <c r="K41" i="16"/>
  <c r="G41" i="16"/>
  <c r="O40" i="16"/>
  <c r="K40" i="16"/>
  <c r="G40" i="16"/>
  <c r="O39" i="16"/>
  <c r="K39" i="16"/>
  <c r="G39" i="16"/>
  <c r="O38" i="16"/>
  <c r="K38" i="16"/>
  <c r="J37" i="16" s="1"/>
  <c r="K37" i="16" s="1"/>
  <c r="G38" i="16"/>
  <c r="M37" i="16"/>
  <c r="I37" i="16"/>
  <c r="E37" i="16"/>
  <c r="O36" i="16"/>
  <c r="O35" i="16"/>
  <c r="O33" i="16"/>
  <c r="O32" i="16"/>
  <c r="K32" i="16"/>
  <c r="O30" i="16"/>
  <c r="K30" i="16"/>
  <c r="O29" i="16"/>
  <c r="K29" i="16"/>
  <c r="G29" i="16"/>
  <c r="O28" i="16"/>
  <c r="K28" i="16"/>
  <c r="G28" i="16"/>
  <c r="O27" i="16"/>
  <c r="K27" i="16"/>
  <c r="G27" i="16"/>
  <c r="O26" i="16"/>
  <c r="K26" i="16"/>
  <c r="G26" i="16"/>
  <c r="O25" i="16"/>
  <c r="K25" i="16"/>
  <c r="G25" i="16"/>
  <c r="M24" i="16"/>
  <c r="I24" i="16"/>
  <c r="O94" i="15"/>
  <c r="K94" i="15"/>
  <c r="G94" i="15"/>
  <c r="O93" i="15"/>
  <c r="K93" i="15"/>
  <c r="G93" i="15"/>
  <c r="O88" i="15"/>
  <c r="K88" i="15"/>
  <c r="G88" i="15"/>
  <c r="O87" i="15"/>
  <c r="K87" i="15"/>
  <c r="G87" i="15"/>
  <c r="O86" i="15"/>
  <c r="K86" i="15"/>
  <c r="G86" i="15"/>
  <c r="O85" i="15"/>
  <c r="K85" i="15"/>
  <c r="G85" i="15"/>
  <c r="O84" i="15"/>
  <c r="K84" i="15"/>
  <c r="G84" i="15"/>
  <c r="O83" i="15"/>
  <c r="K83" i="15"/>
  <c r="G83" i="15"/>
  <c r="M82" i="15"/>
  <c r="I82" i="15"/>
  <c r="E82" i="15"/>
  <c r="O81" i="15"/>
  <c r="AB34" i="7" s="1"/>
  <c r="CN34" i="7" s="1"/>
  <c r="K81" i="15"/>
  <c r="G81" i="15"/>
  <c r="O80" i="15"/>
  <c r="AB33" i="7" s="1"/>
  <c r="CN33" i="7" s="1"/>
  <c r="K80" i="15"/>
  <c r="O79" i="15"/>
  <c r="K79" i="15"/>
  <c r="G79" i="15"/>
  <c r="O78" i="15"/>
  <c r="K78" i="15"/>
  <c r="G78" i="15"/>
  <c r="F75" i="15" s="1"/>
  <c r="G75" i="15" s="1"/>
  <c r="O77" i="15"/>
  <c r="K77" i="15"/>
  <c r="G77" i="15"/>
  <c r="O76" i="15"/>
  <c r="K76" i="15"/>
  <c r="G76" i="15"/>
  <c r="M75" i="15"/>
  <c r="I75" i="15"/>
  <c r="O74" i="15"/>
  <c r="AB30" i="7" s="1"/>
  <c r="CN30" i="7" s="1"/>
  <c r="K74" i="15"/>
  <c r="G74" i="15"/>
  <c r="O73" i="15"/>
  <c r="AB29" i="7" s="1"/>
  <c r="CN29" i="7" s="1"/>
  <c r="K73" i="15"/>
  <c r="R29" i="7" s="1"/>
  <c r="G73" i="15"/>
  <c r="O72" i="15"/>
  <c r="K72" i="15"/>
  <c r="G72" i="15"/>
  <c r="O71" i="15"/>
  <c r="AB28" i="7" s="1"/>
  <c r="CN28" i="7" s="1"/>
  <c r="K71" i="15"/>
  <c r="G71" i="15"/>
  <c r="O70" i="15"/>
  <c r="K70" i="15"/>
  <c r="G70" i="15"/>
  <c r="O69" i="15"/>
  <c r="K69" i="15"/>
  <c r="G69" i="15"/>
  <c r="O68" i="15"/>
  <c r="K68" i="15"/>
  <c r="G68" i="15"/>
  <c r="O67" i="15"/>
  <c r="K67" i="15"/>
  <c r="G67" i="15"/>
  <c r="O66" i="15"/>
  <c r="K66" i="15"/>
  <c r="G66" i="15"/>
  <c r="M65" i="15"/>
  <c r="I65" i="15"/>
  <c r="O64" i="15"/>
  <c r="AB23" i="7" s="1"/>
  <c r="CN23" i="7" s="1"/>
  <c r="K64" i="15"/>
  <c r="I23" i="7"/>
  <c r="O63" i="15"/>
  <c r="K63" i="15"/>
  <c r="G63" i="15"/>
  <c r="O62" i="15"/>
  <c r="K62" i="15"/>
  <c r="G62" i="15"/>
  <c r="O61" i="15"/>
  <c r="K61" i="15"/>
  <c r="G61" i="15"/>
  <c r="O60" i="15"/>
  <c r="K60" i="15"/>
  <c r="G60" i="15"/>
  <c r="M59" i="15"/>
  <c r="I59" i="15"/>
  <c r="E59" i="15"/>
  <c r="O58" i="15"/>
  <c r="K58" i="15"/>
  <c r="G58" i="15"/>
  <c r="O57" i="15"/>
  <c r="K57" i="15"/>
  <c r="G57" i="15"/>
  <c r="O56" i="15"/>
  <c r="K56" i="15"/>
  <c r="G56" i="15"/>
  <c r="O55" i="15"/>
  <c r="K55" i="15"/>
  <c r="G55" i="15"/>
  <c r="M54" i="15"/>
  <c r="I54" i="15"/>
  <c r="E54" i="15"/>
  <c r="O53" i="15"/>
  <c r="AB20" i="7" s="1"/>
  <c r="CN20" i="7" s="1"/>
  <c r="K53" i="15"/>
  <c r="O52" i="15"/>
  <c r="AB19" i="7" s="1"/>
  <c r="CN19" i="7" s="1"/>
  <c r="K52" i="15"/>
  <c r="G52" i="15"/>
  <c r="O51" i="15"/>
  <c r="K51" i="15"/>
  <c r="G51" i="15"/>
  <c r="O49" i="15"/>
  <c r="K49" i="15"/>
  <c r="G49" i="15"/>
  <c r="O48" i="15"/>
  <c r="K48" i="15"/>
  <c r="G48" i="15"/>
  <c r="O47" i="15"/>
  <c r="K47" i="15"/>
  <c r="G47" i="15"/>
  <c r="M46" i="15"/>
  <c r="I46" i="15"/>
  <c r="E46" i="15"/>
  <c r="O41" i="15"/>
  <c r="K41" i="15"/>
  <c r="G41" i="15"/>
  <c r="O40" i="15"/>
  <c r="K40" i="15"/>
  <c r="G40" i="15"/>
  <c r="O39" i="15"/>
  <c r="K39" i="15"/>
  <c r="G39" i="15"/>
  <c r="O38" i="15"/>
  <c r="K38" i="15"/>
  <c r="G38" i="15"/>
  <c r="M37" i="15"/>
  <c r="I37" i="15"/>
  <c r="E37" i="15"/>
  <c r="O36" i="15"/>
  <c r="O35" i="15"/>
  <c r="O33" i="15"/>
  <c r="O32" i="15"/>
  <c r="K32" i="15"/>
  <c r="O30" i="15"/>
  <c r="K30" i="15"/>
  <c r="O29" i="15"/>
  <c r="K29" i="15"/>
  <c r="G29" i="15"/>
  <c r="O28" i="15"/>
  <c r="K28" i="15"/>
  <c r="G28" i="15"/>
  <c r="O27" i="15"/>
  <c r="K27" i="15"/>
  <c r="G27" i="15"/>
  <c r="O26" i="15"/>
  <c r="K26" i="15"/>
  <c r="G26" i="15"/>
  <c r="O25" i="15"/>
  <c r="K25" i="15"/>
  <c r="G25" i="15"/>
  <c r="M24" i="15"/>
  <c r="I24" i="15"/>
  <c r="O94" i="5"/>
  <c r="K94" i="5"/>
  <c r="G94" i="5"/>
  <c r="O93" i="5"/>
  <c r="N92" i="5" s="1"/>
  <c r="K93" i="5"/>
  <c r="G93" i="5"/>
  <c r="O88" i="5"/>
  <c r="K88" i="5"/>
  <c r="G88" i="5"/>
  <c r="O87" i="5"/>
  <c r="K87" i="5"/>
  <c r="G87" i="5"/>
  <c r="O86" i="5"/>
  <c r="K86" i="5"/>
  <c r="G86" i="5"/>
  <c r="O85" i="5"/>
  <c r="K85" i="5"/>
  <c r="G85" i="5"/>
  <c r="O84" i="5"/>
  <c r="K84" i="5"/>
  <c r="G84" i="5"/>
  <c r="O83" i="5"/>
  <c r="K83" i="5"/>
  <c r="G83" i="5"/>
  <c r="M82" i="5"/>
  <c r="I82" i="5"/>
  <c r="E82" i="5"/>
  <c r="O81" i="5"/>
  <c r="AA34" i="7" s="1"/>
  <c r="CM34" i="7" s="1"/>
  <c r="K81" i="5"/>
  <c r="G81" i="5"/>
  <c r="O80" i="5"/>
  <c r="AA33" i="7" s="1"/>
  <c r="CM33" i="7" s="1"/>
  <c r="K80" i="5"/>
  <c r="O79" i="5"/>
  <c r="K79" i="5"/>
  <c r="G79" i="5"/>
  <c r="O78" i="5"/>
  <c r="K78" i="5"/>
  <c r="G78" i="5"/>
  <c r="O77" i="5"/>
  <c r="K77" i="5"/>
  <c r="G77" i="5"/>
  <c r="O76" i="5"/>
  <c r="K76" i="5"/>
  <c r="J75" i="5" s="1"/>
  <c r="K75" i="5" s="1"/>
  <c r="G76" i="5"/>
  <c r="M75" i="5"/>
  <c r="I75" i="5"/>
  <c r="E75" i="5"/>
  <c r="O74" i="5"/>
  <c r="AA30" i="7" s="1"/>
  <c r="CM30" i="7" s="1"/>
  <c r="K74" i="5"/>
  <c r="G74" i="5"/>
  <c r="O73" i="5"/>
  <c r="AA29" i="7" s="1"/>
  <c r="CM29" i="7" s="1"/>
  <c r="K73" i="5"/>
  <c r="Q29" i="7" s="1"/>
  <c r="G73" i="5"/>
  <c r="O72" i="5"/>
  <c r="K72" i="5"/>
  <c r="G72" i="5"/>
  <c r="O71" i="5"/>
  <c r="AA28" i="7" s="1"/>
  <c r="CM28" i="7" s="1"/>
  <c r="K71" i="5"/>
  <c r="G71" i="5"/>
  <c r="O70" i="5"/>
  <c r="K70" i="5"/>
  <c r="G70" i="5"/>
  <c r="O69" i="5"/>
  <c r="K69" i="5"/>
  <c r="G69" i="5"/>
  <c r="O68" i="5"/>
  <c r="K68" i="5"/>
  <c r="G68" i="5"/>
  <c r="O67" i="5"/>
  <c r="K67" i="5"/>
  <c r="G67" i="5"/>
  <c r="O66" i="5"/>
  <c r="K66" i="5"/>
  <c r="G66" i="5"/>
  <c r="M65" i="5"/>
  <c r="I65" i="5"/>
  <c r="E65" i="5"/>
  <c r="O64" i="5"/>
  <c r="AA23" i="7" s="1"/>
  <c r="CM23" i="7" s="1"/>
  <c r="K64" i="5"/>
  <c r="O63" i="5"/>
  <c r="K63" i="5"/>
  <c r="G63" i="5"/>
  <c r="O62" i="5"/>
  <c r="K62" i="5"/>
  <c r="G62" i="5"/>
  <c r="O61" i="5"/>
  <c r="K61" i="5"/>
  <c r="G61" i="5"/>
  <c r="O60" i="5"/>
  <c r="K60" i="5"/>
  <c r="G60" i="5"/>
  <c r="M59" i="5"/>
  <c r="I59" i="5"/>
  <c r="E59" i="5"/>
  <c r="O58" i="5"/>
  <c r="K58" i="5"/>
  <c r="G58" i="5"/>
  <c r="O57" i="5"/>
  <c r="K57" i="5"/>
  <c r="G57" i="5"/>
  <c r="O56" i="5"/>
  <c r="K56" i="5"/>
  <c r="G56" i="5"/>
  <c r="O55" i="5"/>
  <c r="K55" i="5"/>
  <c r="G55" i="5"/>
  <c r="M54" i="5"/>
  <c r="I54" i="5"/>
  <c r="E54" i="5"/>
  <c r="O53" i="5"/>
  <c r="AA20" i="7" s="1"/>
  <c r="CM20" i="7" s="1"/>
  <c r="K53" i="5"/>
  <c r="O52" i="5"/>
  <c r="AA19" i="7" s="1"/>
  <c r="CM19" i="7" s="1"/>
  <c r="K52" i="5"/>
  <c r="G52" i="5"/>
  <c r="O51" i="5"/>
  <c r="K51" i="5"/>
  <c r="G51" i="5"/>
  <c r="O49" i="5"/>
  <c r="K49" i="5"/>
  <c r="G49" i="5"/>
  <c r="O48" i="5"/>
  <c r="K48" i="5"/>
  <c r="G48" i="5"/>
  <c r="O47" i="5"/>
  <c r="K47" i="5"/>
  <c r="G47" i="5"/>
  <c r="M46" i="5"/>
  <c r="I46" i="5"/>
  <c r="E46" i="5"/>
  <c r="O41" i="5"/>
  <c r="K41" i="5"/>
  <c r="G41" i="5"/>
  <c r="O40" i="5"/>
  <c r="K40" i="5"/>
  <c r="G40" i="5"/>
  <c r="O39" i="5"/>
  <c r="K39" i="5"/>
  <c r="G39" i="5"/>
  <c r="O38" i="5"/>
  <c r="K38" i="5"/>
  <c r="G38" i="5"/>
  <c r="M37" i="5"/>
  <c r="I37" i="5"/>
  <c r="E37" i="5"/>
  <c r="O36" i="5"/>
  <c r="O35" i="5"/>
  <c r="O33" i="5"/>
  <c r="O32" i="5"/>
  <c r="K32" i="5"/>
  <c r="O30" i="5"/>
  <c r="K30" i="5"/>
  <c r="O29" i="5"/>
  <c r="K29" i="5"/>
  <c r="G29" i="5"/>
  <c r="O28" i="5"/>
  <c r="K28" i="5"/>
  <c r="G28" i="5"/>
  <c r="O27" i="5"/>
  <c r="K27" i="5"/>
  <c r="G27" i="5"/>
  <c r="O26" i="5"/>
  <c r="K26" i="5"/>
  <c r="G26" i="5"/>
  <c r="O25" i="5"/>
  <c r="K25" i="5"/>
  <c r="G25" i="5"/>
  <c r="M24" i="5"/>
  <c r="I24" i="5"/>
  <c r="O94" i="4"/>
  <c r="K94" i="4"/>
  <c r="G94" i="4"/>
  <c r="O93" i="4"/>
  <c r="K93" i="4"/>
  <c r="G93" i="4"/>
  <c r="N92" i="4"/>
  <c r="O88" i="4"/>
  <c r="K88" i="4"/>
  <c r="G88" i="4"/>
  <c r="O87" i="4"/>
  <c r="K87" i="4"/>
  <c r="G87" i="4"/>
  <c r="O86" i="4"/>
  <c r="K86" i="4"/>
  <c r="G86" i="4"/>
  <c r="O85" i="4"/>
  <c r="K85" i="4"/>
  <c r="G85" i="4"/>
  <c r="O84" i="4"/>
  <c r="K84" i="4"/>
  <c r="G84" i="4"/>
  <c r="O83" i="4"/>
  <c r="K83" i="4"/>
  <c r="G83" i="4"/>
  <c r="M82" i="4"/>
  <c r="I82" i="4"/>
  <c r="E82" i="4"/>
  <c r="O81" i="4"/>
  <c r="Z34" i="7" s="1"/>
  <c r="CL34" i="7" s="1"/>
  <c r="K81" i="4"/>
  <c r="G81" i="4"/>
  <c r="O80" i="4"/>
  <c r="Z33" i="7" s="1"/>
  <c r="CL33" i="7" s="1"/>
  <c r="K80" i="4"/>
  <c r="O79" i="4"/>
  <c r="K79" i="4"/>
  <c r="G79" i="4"/>
  <c r="O78" i="4"/>
  <c r="K78" i="4"/>
  <c r="G78" i="4"/>
  <c r="O77" i="4"/>
  <c r="K77" i="4"/>
  <c r="G77" i="4"/>
  <c r="O76" i="4"/>
  <c r="K76" i="4"/>
  <c r="G76" i="4"/>
  <c r="M75" i="4"/>
  <c r="I75" i="4"/>
  <c r="O74" i="4"/>
  <c r="Z30" i="7" s="1"/>
  <c r="CL30" i="7" s="1"/>
  <c r="K74" i="4"/>
  <c r="G74" i="4"/>
  <c r="O73" i="4"/>
  <c r="Z29" i="7" s="1"/>
  <c r="CL29" i="7" s="1"/>
  <c r="K73" i="4"/>
  <c r="P29" i="7" s="1"/>
  <c r="G73" i="4"/>
  <c r="O72" i="4"/>
  <c r="K72" i="4"/>
  <c r="G72" i="4"/>
  <c r="O71" i="4"/>
  <c r="Z28" i="7" s="1"/>
  <c r="CL28" i="7" s="1"/>
  <c r="K71" i="4"/>
  <c r="G71" i="4"/>
  <c r="O70" i="4"/>
  <c r="K70" i="4"/>
  <c r="G70" i="4"/>
  <c r="O69" i="4"/>
  <c r="K69" i="4"/>
  <c r="G69" i="4"/>
  <c r="O68" i="4"/>
  <c r="K68" i="4"/>
  <c r="G68" i="4"/>
  <c r="O67" i="4"/>
  <c r="K67" i="4"/>
  <c r="G67" i="4"/>
  <c r="O66" i="4"/>
  <c r="K66" i="4"/>
  <c r="G66" i="4"/>
  <c r="M65" i="4"/>
  <c r="I65" i="4"/>
  <c r="E65" i="4"/>
  <c r="O64" i="4"/>
  <c r="Z23" i="7" s="1"/>
  <c r="CL23" i="7" s="1"/>
  <c r="K64" i="4"/>
  <c r="O63" i="4"/>
  <c r="K63" i="4"/>
  <c r="G63" i="4"/>
  <c r="O62" i="4"/>
  <c r="K62" i="4"/>
  <c r="G62" i="4"/>
  <c r="O61" i="4"/>
  <c r="K61" i="4"/>
  <c r="G61" i="4"/>
  <c r="O60" i="4"/>
  <c r="K60" i="4"/>
  <c r="G60" i="4"/>
  <c r="M59" i="4"/>
  <c r="I59" i="4"/>
  <c r="E59" i="4"/>
  <c r="O58" i="4"/>
  <c r="K58" i="4"/>
  <c r="G58" i="4"/>
  <c r="O57" i="4"/>
  <c r="K57" i="4"/>
  <c r="G57" i="4"/>
  <c r="O56" i="4"/>
  <c r="K56" i="4"/>
  <c r="G56" i="4"/>
  <c r="O55" i="4"/>
  <c r="K55" i="4"/>
  <c r="G55" i="4"/>
  <c r="M54" i="4"/>
  <c r="I54" i="4"/>
  <c r="E54" i="4"/>
  <c r="O53" i="4"/>
  <c r="Z20" i="7" s="1"/>
  <c r="CL20" i="7" s="1"/>
  <c r="K53" i="4"/>
  <c r="O52" i="4"/>
  <c r="Z19" i="7" s="1"/>
  <c r="CL19" i="7" s="1"/>
  <c r="K52" i="4"/>
  <c r="G52" i="4"/>
  <c r="O51" i="4"/>
  <c r="K51" i="4"/>
  <c r="G51" i="4"/>
  <c r="O49" i="4"/>
  <c r="K49" i="4"/>
  <c r="G49" i="4"/>
  <c r="O48" i="4"/>
  <c r="K48" i="4"/>
  <c r="G48" i="4"/>
  <c r="O47" i="4"/>
  <c r="K47" i="4"/>
  <c r="G47" i="4"/>
  <c r="M46" i="4"/>
  <c r="I46" i="4"/>
  <c r="E46" i="4"/>
  <c r="O41" i="4"/>
  <c r="K41" i="4"/>
  <c r="G41" i="4"/>
  <c r="O40" i="4"/>
  <c r="K40" i="4"/>
  <c r="G40" i="4"/>
  <c r="O39" i="4"/>
  <c r="K39" i="4"/>
  <c r="G39" i="4"/>
  <c r="O38" i="4"/>
  <c r="K38" i="4"/>
  <c r="G38" i="4"/>
  <c r="M37" i="4"/>
  <c r="I37" i="4"/>
  <c r="E37" i="4"/>
  <c r="O36" i="4"/>
  <c r="O35" i="4"/>
  <c r="O33" i="4"/>
  <c r="O32" i="4"/>
  <c r="K32" i="4"/>
  <c r="O30" i="4"/>
  <c r="K30" i="4"/>
  <c r="O29" i="4"/>
  <c r="K29" i="4"/>
  <c r="G29" i="4"/>
  <c r="O28" i="4"/>
  <c r="K28" i="4"/>
  <c r="G28" i="4"/>
  <c r="O27" i="4"/>
  <c r="K27" i="4"/>
  <c r="G27" i="4"/>
  <c r="O26" i="4"/>
  <c r="K26" i="4"/>
  <c r="G26" i="4"/>
  <c r="O25" i="4"/>
  <c r="K25" i="4"/>
  <c r="G25" i="4"/>
  <c r="M24" i="4"/>
  <c r="I24" i="4"/>
  <c r="O93" i="3"/>
  <c r="N92" i="3" s="1"/>
  <c r="K93" i="3"/>
  <c r="G93" i="3"/>
  <c r="O88" i="3"/>
  <c r="K88" i="3"/>
  <c r="G88" i="3"/>
  <c r="O87" i="3"/>
  <c r="K87" i="3"/>
  <c r="G87" i="3"/>
  <c r="O86" i="3"/>
  <c r="K86" i="3"/>
  <c r="G86" i="3"/>
  <c r="O85" i="3"/>
  <c r="K85" i="3"/>
  <c r="G85" i="3"/>
  <c r="O84" i="3"/>
  <c r="K84" i="3"/>
  <c r="G84" i="3"/>
  <c r="O83" i="3"/>
  <c r="K83" i="3"/>
  <c r="G83" i="3"/>
  <c r="M82" i="3"/>
  <c r="I82" i="3"/>
  <c r="E82" i="3"/>
  <c r="O81" i="3"/>
  <c r="Y34" i="7" s="1"/>
  <c r="CK34" i="7" s="1"/>
  <c r="K81" i="3"/>
  <c r="G81" i="3"/>
  <c r="O80" i="3"/>
  <c r="Y33" i="7" s="1"/>
  <c r="CK33" i="7" s="1"/>
  <c r="K80" i="3"/>
  <c r="O79" i="3"/>
  <c r="K79" i="3"/>
  <c r="G79" i="3"/>
  <c r="O78" i="3"/>
  <c r="K78" i="3"/>
  <c r="G78" i="3"/>
  <c r="O77" i="3"/>
  <c r="K77" i="3"/>
  <c r="G77" i="3"/>
  <c r="O76" i="3"/>
  <c r="K76" i="3"/>
  <c r="G76" i="3"/>
  <c r="M75" i="3"/>
  <c r="I75" i="3"/>
  <c r="E75" i="3"/>
  <c r="O74" i="3"/>
  <c r="Y30" i="7" s="1"/>
  <c r="CK30" i="7" s="1"/>
  <c r="K74" i="3"/>
  <c r="G74" i="3"/>
  <c r="O73" i="3"/>
  <c r="Y29" i="7" s="1"/>
  <c r="CK29" i="7" s="1"/>
  <c r="K73" i="3"/>
  <c r="O29" i="7" s="1"/>
  <c r="G73" i="3"/>
  <c r="O72" i="3"/>
  <c r="K72" i="3"/>
  <c r="G72" i="3"/>
  <c r="O71" i="3"/>
  <c r="Y28" i="7" s="1"/>
  <c r="CK28" i="7" s="1"/>
  <c r="K71" i="3"/>
  <c r="G71" i="3"/>
  <c r="O70" i="3"/>
  <c r="K70" i="3"/>
  <c r="G70" i="3"/>
  <c r="O69" i="3"/>
  <c r="K69" i="3"/>
  <c r="G69" i="3"/>
  <c r="O68" i="3"/>
  <c r="K68" i="3"/>
  <c r="G68" i="3"/>
  <c r="O67" i="3"/>
  <c r="K67" i="3"/>
  <c r="G67" i="3"/>
  <c r="O66" i="3"/>
  <c r="K66" i="3"/>
  <c r="G66" i="3"/>
  <c r="M65" i="3"/>
  <c r="I65" i="3"/>
  <c r="E65" i="3"/>
  <c r="O64" i="3"/>
  <c r="Y23" i="7" s="1"/>
  <c r="CK23" i="7" s="1"/>
  <c r="K64" i="3"/>
  <c r="O63" i="3"/>
  <c r="K63" i="3"/>
  <c r="G63" i="3"/>
  <c r="O62" i="3"/>
  <c r="K62" i="3"/>
  <c r="G62" i="3"/>
  <c r="O61" i="3"/>
  <c r="K61" i="3"/>
  <c r="G61" i="3"/>
  <c r="O60" i="3"/>
  <c r="K60" i="3"/>
  <c r="G60" i="3"/>
  <c r="M59" i="3"/>
  <c r="I59" i="3"/>
  <c r="E59" i="3"/>
  <c r="O58" i="3"/>
  <c r="K58" i="3"/>
  <c r="G58" i="3"/>
  <c r="O57" i="3"/>
  <c r="K57" i="3"/>
  <c r="G57" i="3"/>
  <c r="O56" i="3"/>
  <c r="K56" i="3"/>
  <c r="G56" i="3"/>
  <c r="O55" i="3"/>
  <c r="K55" i="3"/>
  <c r="G55" i="3"/>
  <c r="M54" i="3"/>
  <c r="I54" i="3"/>
  <c r="E54" i="3"/>
  <c r="O53" i="3"/>
  <c r="Y20" i="7" s="1"/>
  <c r="CK20" i="7" s="1"/>
  <c r="K53" i="3"/>
  <c r="O52" i="3"/>
  <c r="Y19" i="7" s="1"/>
  <c r="CK19" i="7" s="1"/>
  <c r="K52" i="3"/>
  <c r="G52" i="3"/>
  <c r="O51" i="3"/>
  <c r="K51" i="3"/>
  <c r="G51" i="3"/>
  <c r="O49" i="3"/>
  <c r="K49" i="3"/>
  <c r="G49" i="3"/>
  <c r="O48" i="3"/>
  <c r="K48" i="3"/>
  <c r="G48" i="3"/>
  <c r="O47" i="3"/>
  <c r="K47" i="3"/>
  <c r="G47" i="3"/>
  <c r="M46" i="3"/>
  <c r="I46" i="3"/>
  <c r="E46" i="3"/>
  <c r="O41" i="3"/>
  <c r="K41" i="3"/>
  <c r="G41" i="3"/>
  <c r="O40" i="3"/>
  <c r="K40" i="3"/>
  <c r="G40" i="3"/>
  <c r="O39" i="3"/>
  <c r="K39" i="3"/>
  <c r="G39" i="3"/>
  <c r="O38" i="3"/>
  <c r="K38" i="3"/>
  <c r="G38" i="3"/>
  <c r="M37" i="3"/>
  <c r="I37" i="3"/>
  <c r="E37" i="3"/>
  <c r="O36" i="3"/>
  <c r="O35" i="3"/>
  <c r="O33" i="3"/>
  <c r="O32" i="3"/>
  <c r="O30" i="3"/>
  <c r="K30" i="3"/>
  <c r="O29" i="3"/>
  <c r="K29" i="3"/>
  <c r="G29" i="3"/>
  <c r="O28" i="3"/>
  <c r="K28" i="3"/>
  <c r="G28" i="3"/>
  <c r="O27" i="3"/>
  <c r="K27" i="3"/>
  <c r="O26" i="3"/>
  <c r="K26" i="3"/>
  <c r="G26" i="3"/>
  <c r="O25" i="3"/>
  <c r="K25" i="3"/>
  <c r="G25" i="3"/>
  <c r="M24" i="3"/>
  <c r="I24" i="3"/>
  <c r="J37" i="17" l="1"/>
  <c r="K37" i="17" s="1"/>
  <c r="J75" i="17"/>
  <c r="K75" i="17" s="1"/>
  <c r="I92" i="17"/>
  <c r="N37" i="17"/>
  <c r="N92" i="17"/>
  <c r="N65" i="16"/>
  <c r="N92" i="16"/>
  <c r="N54" i="16"/>
  <c r="AC21" i="7" s="1"/>
  <c r="N37" i="16"/>
  <c r="J54" i="15"/>
  <c r="K54" i="15" s="1"/>
  <c r="F65" i="15"/>
  <c r="G65" i="15" s="1"/>
  <c r="N82" i="4"/>
  <c r="F75" i="4"/>
  <c r="G75" i="4" s="1"/>
  <c r="F37" i="5"/>
  <c r="F46" i="5"/>
  <c r="G46" i="5" s="1"/>
  <c r="N75" i="5"/>
  <c r="F75" i="5"/>
  <c r="G75" i="5" s="1"/>
  <c r="F65" i="3"/>
  <c r="G65" i="3" s="1"/>
  <c r="F92" i="3"/>
  <c r="J37" i="3"/>
  <c r="K37" i="3" s="1"/>
  <c r="J82" i="3"/>
  <c r="K82" i="3" s="1"/>
  <c r="F54" i="3"/>
  <c r="G54" i="3" s="1"/>
  <c r="F37" i="3"/>
  <c r="G37" i="3" s="1"/>
  <c r="N59" i="3"/>
  <c r="F59" i="4"/>
  <c r="G59" i="4" s="1"/>
  <c r="F54" i="5"/>
  <c r="G54" i="5" s="1"/>
  <c r="J54" i="16"/>
  <c r="K54" i="16" s="1"/>
  <c r="N75" i="25"/>
  <c r="CQ31" i="7" s="1"/>
  <c r="I92" i="25"/>
  <c r="N75" i="3"/>
  <c r="CK31" i="7" s="1"/>
  <c r="I92" i="3"/>
  <c r="N46" i="15"/>
  <c r="AB18" i="7" s="1"/>
  <c r="I92" i="16"/>
  <c r="J92" i="17"/>
  <c r="CD39" i="7" s="1"/>
  <c r="F92" i="16"/>
  <c r="J54" i="3"/>
  <c r="K54" i="3" s="1"/>
  <c r="N37" i="4"/>
  <c r="N54" i="4"/>
  <c r="N46" i="5"/>
  <c r="N59" i="5"/>
  <c r="O59" i="5" s="1"/>
  <c r="I92" i="15"/>
  <c r="J65" i="25"/>
  <c r="K65" i="25" s="1"/>
  <c r="F75" i="3"/>
  <c r="G75" i="3" s="1"/>
  <c r="J75" i="4"/>
  <c r="K75" i="4" s="1"/>
  <c r="F92" i="5"/>
  <c r="G92" i="5" s="1"/>
  <c r="F46" i="15"/>
  <c r="G46" i="15" s="1"/>
  <c r="F54" i="15"/>
  <c r="G54" i="15" s="1"/>
  <c r="F59" i="15"/>
  <c r="G59" i="15" s="1"/>
  <c r="J37" i="25"/>
  <c r="K37" i="25" s="1"/>
  <c r="J54" i="25"/>
  <c r="K54" i="25" s="1"/>
  <c r="N54" i="3"/>
  <c r="Y21" i="7" s="1"/>
  <c r="J46" i="16"/>
  <c r="K46" i="16" s="1"/>
  <c r="E92" i="25"/>
  <c r="G92" i="25" s="1"/>
  <c r="N65" i="3"/>
  <c r="O65" i="3" s="1"/>
  <c r="N82" i="3"/>
  <c r="CK35" i="7" s="1"/>
  <c r="M92" i="4"/>
  <c r="Z39" i="7" s="1"/>
  <c r="F46" i="25"/>
  <c r="G46" i="25" s="1"/>
  <c r="N92" i="15"/>
  <c r="N65" i="25"/>
  <c r="O65" i="25" s="1"/>
  <c r="J92" i="3"/>
  <c r="K92" i="3" s="1"/>
  <c r="J46" i="3"/>
  <c r="K46" i="3" s="1"/>
  <c r="J59" i="3"/>
  <c r="K59" i="3" s="1"/>
  <c r="N65" i="5"/>
  <c r="O65" i="5" s="1"/>
  <c r="N65" i="15"/>
  <c r="CN24" i="7" s="1"/>
  <c r="J75" i="15"/>
  <c r="K75" i="15" s="1"/>
  <c r="J75" i="25"/>
  <c r="K75" i="25" s="1"/>
  <c r="M92" i="25"/>
  <c r="AE39" i="7" s="1"/>
  <c r="F65" i="4"/>
  <c r="G65" i="4" s="1"/>
  <c r="J59" i="15"/>
  <c r="K59" i="15" s="1"/>
  <c r="J75" i="16"/>
  <c r="K75" i="16" s="1"/>
  <c r="N75" i="17"/>
  <c r="AD31" i="7" s="1"/>
  <c r="J75" i="3"/>
  <c r="K75" i="3" s="1"/>
  <c r="I92" i="4"/>
  <c r="J46" i="15"/>
  <c r="K46" i="15" s="1"/>
  <c r="N46" i="25"/>
  <c r="N54" i="25"/>
  <c r="AE21" i="7" s="1"/>
  <c r="N37" i="3"/>
  <c r="CK14" i="7" s="1"/>
  <c r="J37" i="5"/>
  <c r="K37" i="5" s="1"/>
  <c r="I92" i="5"/>
  <c r="F46" i="3"/>
  <c r="G46" i="3" s="1"/>
  <c r="J37" i="4"/>
  <c r="K37" i="4" s="1"/>
  <c r="J54" i="4"/>
  <c r="K54" i="4" s="1"/>
  <c r="J59" i="5"/>
  <c r="K59" i="5" s="1"/>
  <c r="F82" i="5"/>
  <c r="G82" i="5" s="1"/>
  <c r="F37" i="16"/>
  <c r="G37" i="16" s="1"/>
  <c r="N59" i="16"/>
  <c r="O59" i="16" s="1"/>
  <c r="N75" i="16"/>
  <c r="CO31" i="7" s="1"/>
  <c r="F75" i="25"/>
  <c r="G75" i="25" s="1"/>
  <c r="F65" i="25"/>
  <c r="G65" i="25" s="1"/>
  <c r="F59" i="25"/>
  <c r="G59" i="25" s="1"/>
  <c r="F75" i="17"/>
  <c r="G75" i="17" s="1"/>
  <c r="F46" i="17"/>
  <c r="G46" i="17" s="1"/>
  <c r="F37" i="17"/>
  <c r="G37" i="17" s="1"/>
  <c r="F82" i="16"/>
  <c r="G82" i="16" s="1"/>
  <c r="F75" i="16"/>
  <c r="G75" i="16" s="1"/>
  <c r="F65" i="16"/>
  <c r="G65" i="16" s="1"/>
  <c r="F65" i="5"/>
  <c r="G65" i="5" s="1"/>
  <c r="F59" i="5"/>
  <c r="G59" i="5" s="1"/>
  <c r="G37" i="5"/>
  <c r="F37" i="4"/>
  <c r="G37" i="4" s="1"/>
  <c r="F59" i="3"/>
  <c r="G59" i="3" s="1"/>
  <c r="N46" i="17"/>
  <c r="AD18" i="7" s="1"/>
  <c r="J46" i="17"/>
  <c r="K46" i="17" s="1"/>
  <c r="F46" i="4"/>
  <c r="G46" i="4" s="1"/>
  <c r="N46" i="4"/>
  <c r="O46" i="4" s="1"/>
  <c r="W23" i="7"/>
  <c r="L38" i="2" s="1"/>
  <c r="O92" i="25"/>
  <c r="K92" i="25"/>
  <c r="CE39" i="7"/>
  <c r="O82" i="25"/>
  <c r="AE35" i="7"/>
  <c r="CQ35" i="7"/>
  <c r="J82" i="25"/>
  <c r="K82" i="25" s="1"/>
  <c r="F82" i="25"/>
  <c r="G82" i="25" s="1"/>
  <c r="O75" i="25"/>
  <c r="AE31" i="7"/>
  <c r="N59" i="25"/>
  <c r="J59" i="25"/>
  <c r="K59" i="25" s="1"/>
  <c r="O54" i="25"/>
  <c r="CQ21" i="7"/>
  <c r="F54" i="25"/>
  <c r="G54" i="25" s="1"/>
  <c r="O46" i="25"/>
  <c r="CQ18" i="7"/>
  <c r="AE18" i="7"/>
  <c r="N37" i="25"/>
  <c r="M92" i="17"/>
  <c r="AD39" i="7" s="1"/>
  <c r="F92" i="17"/>
  <c r="G92" i="17" s="1"/>
  <c r="N82" i="17"/>
  <c r="J82" i="17"/>
  <c r="K82" i="17" s="1"/>
  <c r="F82" i="17"/>
  <c r="G82" i="17" s="1"/>
  <c r="CP31" i="7"/>
  <c r="N65" i="17"/>
  <c r="J65" i="17"/>
  <c r="K65" i="17" s="1"/>
  <c r="N59" i="17"/>
  <c r="J59" i="17"/>
  <c r="K59" i="17" s="1"/>
  <c r="N54" i="17"/>
  <c r="J54" i="17"/>
  <c r="K54" i="17" s="1"/>
  <c r="F54" i="17"/>
  <c r="G54" i="17" s="1"/>
  <c r="O46" i="17"/>
  <c r="O37" i="17"/>
  <c r="AD14" i="7"/>
  <c r="CP14" i="7"/>
  <c r="M92" i="16"/>
  <c r="AC39" i="7" s="1"/>
  <c r="J92" i="16"/>
  <c r="N82" i="16"/>
  <c r="J82" i="16"/>
  <c r="K82" i="16" s="1"/>
  <c r="O75" i="16"/>
  <c r="O65" i="16"/>
  <c r="CO24" i="7"/>
  <c r="AC24" i="7"/>
  <c r="J65" i="16"/>
  <c r="K65" i="16" s="1"/>
  <c r="J59" i="16"/>
  <c r="K59" i="16" s="1"/>
  <c r="F59" i="16"/>
  <c r="G59" i="16" s="1"/>
  <c r="O54" i="16"/>
  <c r="F54" i="16"/>
  <c r="G54" i="16" s="1"/>
  <c r="N46" i="16"/>
  <c r="O37" i="16"/>
  <c r="CO14" i="7"/>
  <c r="AC14" i="7"/>
  <c r="M92" i="15"/>
  <c r="J92" i="15"/>
  <c r="F92" i="15"/>
  <c r="N82" i="15"/>
  <c r="J82" i="15"/>
  <c r="K82" i="15" s="1"/>
  <c r="F82" i="15"/>
  <c r="G82" i="15" s="1"/>
  <c r="N75" i="15"/>
  <c r="O65" i="15"/>
  <c r="AB24" i="7"/>
  <c r="J65" i="15"/>
  <c r="K65" i="15" s="1"/>
  <c r="N59" i="15"/>
  <c r="N54" i="15"/>
  <c r="N37" i="15"/>
  <c r="J37" i="15"/>
  <c r="K37" i="15" s="1"/>
  <c r="F37" i="15"/>
  <c r="G37" i="15" s="1"/>
  <c r="M92" i="5"/>
  <c r="AA39" i="7" s="1"/>
  <c r="J92" i="5"/>
  <c r="E92" i="5"/>
  <c r="N82" i="5"/>
  <c r="J82" i="5"/>
  <c r="K82" i="5" s="1"/>
  <c r="O75" i="5"/>
  <c r="AA31" i="7"/>
  <c r="CM31" i="7"/>
  <c r="W33" i="7"/>
  <c r="L61" i="2" s="1"/>
  <c r="L59" i="2" s="1"/>
  <c r="AB122" i="24" s="1"/>
  <c r="W30" i="7"/>
  <c r="L39" i="2" s="1"/>
  <c r="AA24" i="7"/>
  <c r="J65" i="5"/>
  <c r="K65" i="5" s="1"/>
  <c r="N54" i="5"/>
  <c r="J54" i="5"/>
  <c r="K54" i="5" s="1"/>
  <c r="O46" i="5"/>
  <c r="AA18" i="7"/>
  <c r="CM18" i="7"/>
  <c r="J46" i="5"/>
  <c r="K46" i="5" s="1"/>
  <c r="N37" i="5"/>
  <c r="J92" i="4"/>
  <c r="F92" i="4"/>
  <c r="G92" i="4" s="1"/>
  <c r="O82" i="4"/>
  <c r="CL35" i="7"/>
  <c r="Z35" i="7"/>
  <c r="J82" i="4"/>
  <c r="K82" i="4" s="1"/>
  <c r="F82" i="4"/>
  <c r="G82" i="4" s="1"/>
  <c r="W34" i="7"/>
  <c r="L57" i="2" s="1"/>
  <c r="L53" i="2" s="1"/>
  <c r="X124" i="24" s="1"/>
  <c r="N75" i="4"/>
  <c r="W28" i="7"/>
  <c r="L33" i="2" s="1"/>
  <c r="L32" i="2" s="1"/>
  <c r="Z114" i="24" s="1"/>
  <c r="W29" i="7"/>
  <c r="L36" i="2" s="1"/>
  <c r="N65" i="4"/>
  <c r="J65" i="4"/>
  <c r="K65" i="4" s="1"/>
  <c r="N59" i="4"/>
  <c r="J59" i="4"/>
  <c r="K59" i="4" s="1"/>
  <c r="O54" i="4"/>
  <c r="CL21" i="7"/>
  <c r="Z21" i="7"/>
  <c r="F54" i="4"/>
  <c r="G54" i="4" s="1"/>
  <c r="W19" i="7"/>
  <c r="L14" i="2" s="1"/>
  <c r="W20" i="7"/>
  <c r="L15" i="2" s="1"/>
  <c r="J46" i="4"/>
  <c r="K46" i="4" s="1"/>
  <c r="O37" i="4"/>
  <c r="Z14" i="7"/>
  <c r="CL14" i="7"/>
  <c r="M92" i="3"/>
  <c r="Y39" i="7" s="1"/>
  <c r="O82" i="3"/>
  <c r="F82" i="3"/>
  <c r="G82" i="3" s="1"/>
  <c r="J65" i="3"/>
  <c r="K65" i="3" s="1"/>
  <c r="O59" i="3"/>
  <c r="CK22" i="7"/>
  <c r="Y22" i="7"/>
  <c r="O54" i="3"/>
  <c r="N46" i="3"/>
  <c r="N24" i="4"/>
  <c r="N24" i="15"/>
  <c r="N24" i="3"/>
  <c r="N24" i="5"/>
  <c r="N24" i="17"/>
  <c r="N24" i="16"/>
  <c r="N24" i="25"/>
  <c r="O92" i="17"/>
  <c r="E92" i="17"/>
  <c r="O92" i="16"/>
  <c r="E92" i="16"/>
  <c r="E92" i="15"/>
  <c r="O92" i="5"/>
  <c r="O92" i="4"/>
  <c r="E92" i="4"/>
  <c r="O92" i="3"/>
  <c r="E92" i="3"/>
  <c r="G92" i="3" s="1"/>
  <c r="F15" i="23"/>
  <c r="AC22" i="7" l="1"/>
  <c r="CO22" i="7"/>
  <c r="CO21" i="7"/>
  <c r="AC31" i="7"/>
  <c r="CN18" i="7"/>
  <c r="O46" i="15"/>
  <c r="AB39" i="7"/>
  <c r="G92" i="15"/>
  <c r="Z18" i="7"/>
  <c r="CL39" i="7"/>
  <c r="CL18" i="7"/>
  <c r="BB39" i="7"/>
  <c r="CM24" i="7"/>
  <c r="Y14" i="7"/>
  <c r="O37" i="3"/>
  <c r="CK21" i="7"/>
  <c r="O75" i="3"/>
  <c r="BY39" i="7"/>
  <c r="M39" i="7" s="1"/>
  <c r="Y35" i="7"/>
  <c r="CP18" i="7"/>
  <c r="O75" i="17"/>
  <c r="Y24" i="7"/>
  <c r="O92" i="15"/>
  <c r="CK24" i="7"/>
  <c r="K92" i="17"/>
  <c r="CQ24" i="7"/>
  <c r="G92" i="16"/>
  <c r="CM22" i="7"/>
  <c r="CN39" i="7"/>
  <c r="AE24" i="7"/>
  <c r="Y31" i="7"/>
  <c r="AA22" i="7"/>
  <c r="CQ39" i="7"/>
  <c r="L37" i="2"/>
  <c r="AB112" i="24" s="1"/>
  <c r="O59" i="25"/>
  <c r="AE22" i="7"/>
  <c r="CQ22" i="7"/>
  <c r="O37" i="25"/>
  <c r="CQ14" i="7"/>
  <c r="AE14" i="7"/>
  <c r="CP39" i="7"/>
  <c r="BE39" i="7"/>
  <c r="O82" i="17"/>
  <c r="CP35" i="7"/>
  <c r="AD35" i="7"/>
  <c r="L58" i="2"/>
  <c r="AB120" i="24" s="1"/>
  <c r="O65" i="17"/>
  <c r="AD24" i="7"/>
  <c r="CP24" i="7"/>
  <c r="O59" i="17"/>
  <c r="CP22" i="7"/>
  <c r="AD22" i="7"/>
  <c r="O54" i="17"/>
  <c r="CP21" i="7"/>
  <c r="AD21" i="7"/>
  <c r="CO39" i="7"/>
  <c r="K92" i="16"/>
  <c r="CC39" i="7"/>
  <c r="BD39" i="7"/>
  <c r="O82" i="16"/>
  <c r="AC35" i="7"/>
  <c r="CO35" i="7"/>
  <c r="O46" i="16"/>
  <c r="CO18" i="7"/>
  <c r="AC18" i="7"/>
  <c r="K92" i="15"/>
  <c r="CB39" i="7"/>
  <c r="BC39" i="7"/>
  <c r="O82" i="15"/>
  <c r="AB35" i="7"/>
  <c r="CN35" i="7"/>
  <c r="O75" i="15"/>
  <c r="AB31" i="7"/>
  <c r="CN31" i="7"/>
  <c r="O59" i="15"/>
  <c r="AB22" i="7"/>
  <c r="CN22" i="7"/>
  <c r="O54" i="15"/>
  <c r="AB21" i="7"/>
  <c r="CN21" i="7"/>
  <c r="O37" i="15"/>
  <c r="AB14" i="7"/>
  <c r="CN14" i="7"/>
  <c r="CM39" i="7"/>
  <c r="K92" i="5"/>
  <c r="CA39" i="7"/>
  <c r="O82" i="5"/>
  <c r="CM35" i="7"/>
  <c r="AA35" i="7"/>
  <c r="O54" i="5"/>
  <c r="CM21" i="7"/>
  <c r="AA21" i="7"/>
  <c r="O37" i="5"/>
  <c r="CM14" i="7"/>
  <c r="AA14" i="7"/>
  <c r="K92" i="4"/>
  <c r="BZ39" i="7"/>
  <c r="BA39" i="7"/>
  <c r="O75" i="4"/>
  <c r="CL31" i="7"/>
  <c r="Z31" i="7"/>
  <c r="O65" i="4"/>
  <c r="CL24" i="7"/>
  <c r="Z24" i="7"/>
  <c r="O59" i="4"/>
  <c r="CL22" i="7"/>
  <c r="Z22" i="7"/>
  <c r="CK39" i="7"/>
  <c r="W39" i="7" s="1"/>
  <c r="L10" i="2" s="1"/>
  <c r="L9" i="2" s="1"/>
  <c r="X106" i="24" s="1"/>
  <c r="AZ39" i="7"/>
  <c r="O46" i="3"/>
  <c r="Y18" i="7"/>
  <c r="CK18" i="7"/>
  <c r="O24" i="16"/>
  <c r="N11" i="16" s="1"/>
  <c r="AC13" i="7"/>
  <c r="CO13" i="7"/>
  <c r="O24" i="17"/>
  <c r="AD13" i="7"/>
  <c r="CP13" i="7"/>
  <c r="O24" i="3"/>
  <c r="CK13" i="7"/>
  <c r="Y13" i="7"/>
  <c r="O24" i="4"/>
  <c r="N11" i="4" s="1"/>
  <c r="M11" i="4" s="1"/>
  <c r="O11" i="4" s="1"/>
  <c r="Z13" i="7"/>
  <c r="CL13" i="7"/>
  <c r="O24" i="25"/>
  <c r="N11" i="25" s="1"/>
  <c r="CQ13" i="7"/>
  <c r="AE13" i="7"/>
  <c r="O24" i="5"/>
  <c r="AA13" i="7"/>
  <c r="CM13" i="7"/>
  <c r="O24" i="15"/>
  <c r="CN13" i="7"/>
  <c r="AB13" i="7"/>
  <c r="N11" i="15" l="1"/>
  <c r="M11" i="15" s="1"/>
  <c r="O11" i="15" s="1"/>
  <c r="W14" i="7"/>
  <c r="L48" i="2" s="1"/>
  <c r="L46" i="2" s="1"/>
  <c r="L45" i="2" s="1"/>
  <c r="AF110" i="24" s="1"/>
  <c r="N11" i="3"/>
  <c r="Y1" i="7" s="1"/>
  <c r="W24" i="7"/>
  <c r="L44" i="2" s="1"/>
  <c r="L43" i="2" s="1"/>
  <c r="L42" i="2" s="1"/>
  <c r="N11" i="17"/>
  <c r="M11" i="17" s="1"/>
  <c r="O11" i="17" s="1"/>
  <c r="N11" i="5"/>
  <c r="M11" i="5" s="1"/>
  <c r="O11" i="5" s="1"/>
  <c r="W21" i="7"/>
  <c r="L64" i="2" s="1"/>
  <c r="L63" i="2" s="1"/>
  <c r="AF122" i="24" s="1"/>
  <c r="W22" i="7"/>
  <c r="L35" i="2" s="1"/>
  <c r="L34" i="2" s="1"/>
  <c r="Z116" i="24" s="1"/>
  <c r="W18" i="7"/>
  <c r="L20" i="2" s="1"/>
  <c r="L19" i="2" s="1"/>
  <c r="AH106" i="24" s="1"/>
  <c r="W35" i="7"/>
  <c r="L31" i="2" s="1"/>
  <c r="L30" i="2" s="1"/>
  <c r="Z112" i="24" s="1"/>
  <c r="W31" i="7"/>
  <c r="L52" i="2" s="1"/>
  <c r="L51" i="2" s="1"/>
  <c r="X122" i="24" s="1"/>
  <c r="L62" i="2"/>
  <c r="AF120" i="24" s="1"/>
  <c r="W13" i="7"/>
  <c r="L13" i="2" s="1"/>
  <c r="Z2" i="7"/>
  <c r="Z9" i="7"/>
  <c r="Z1" i="7"/>
  <c r="CL9" i="7"/>
  <c r="M11" i="25"/>
  <c r="O11" i="25" s="1"/>
  <c r="AE1" i="7"/>
  <c r="M11" i="16"/>
  <c r="O11" i="16" s="1"/>
  <c r="AC1" i="7"/>
  <c r="AD1" i="7" l="1"/>
  <c r="M11" i="3"/>
  <c r="O11" i="3" s="1"/>
  <c r="AB1" i="7"/>
  <c r="AF112" i="24"/>
  <c r="AB116" i="24"/>
  <c r="AA1" i="7"/>
  <c r="L29" i="2"/>
  <c r="X110" i="24" s="1"/>
  <c r="L16" i="2"/>
  <c r="AF104" i="24" s="1"/>
  <c r="L50" i="2"/>
  <c r="X120" i="24" s="1"/>
  <c r="AE9" i="7"/>
  <c r="AE2" i="7"/>
  <c r="AC9" i="7"/>
  <c r="AC2" i="7"/>
  <c r="CO9" i="7"/>
  <c r="CN9" i="7"/>
  <c r="AB9" i="7"/>
  <c r="AB2" i="7"/>
  <c r="AA2" i="7"/>
  <c r="CM9" i="7"/>
  <c r="AA9" i="7"/>
  <c r="CP9" i="7"/>
  <c r="CQ9" i="7"/>
  <c r="AD9" i="7"/>
  <c r="AD2" i="7"/>
  <c r="CE8" i="7"/>
  <c r="CE10" i="7"/>
  <c r="CE11" i="7"/>
  <c r="CE12" i="7"/>
  <c r="CE14" i="7"/>
  <c r="CE18" i="7"/>
  <c r="CE21" i="7"/>
  <c r="CE24" i="7"/>
  <c r="CE31" i="7"/>
  <c r="CE35" i="7"/>
  <c r="U7" i="7"/>
  <c r="CE7" i="7" s="1"/>
  <c r="U8" i="7"/>
  <c r="U10" i="7"/>
  <c r="U11" i="7"/>
  <c r="U12" i="7"/>
  <c r="U14" i="7"/>
  <c r="U18" i="7"/>
  <c r="U19" i="7"/>
  <c r="CE19" i="7" s="1"/>
  <c r="U20" i="7"/>
  <c r="CE20" i="7" s="1"/>
  <c r="U21" i="7"/>
  <c r="U23" i="7"/>
  <c r="CE23" i="7" s="1"/>
  <c r="U24" i="7"/>
  <c r="U28" i="7"/>
  <c r="CE28" i="7" s="1"/>
  <c r="U30" i="7"/>
  <c r="CE30" i="7" s="1"/>
  <c r="U31" i="7"/>
  <c r="U33" i="7"/>
  <c r="CE33" i="7" s="1"/>
  <c r="U34" i="7"/>
  <c r="CE34" i="7" s="1"/>
  <c r="U35" i="7"/>
  <c r="U39" i="7"/>
  <c r="CD8" i="7"/>
  <c r="CD10" i="7"/>
  <c r="CD11" i="7"/>
  <c r="CD12" i="7"/>
  <c r="CD14" i="7"/>
  <c r="CD18" i="7"/>
  <c r="CD21" i="7"/>
  <c r="CD24" i="7"/>
  <c r="CD31" i="7"/>
  <c r="CD35" i="7"/>
  <c r="BE8" i="7"/>
  <c r="BE10" i="7"/>
  <c r="BE11" i="7"/>
  <c r="BE12" i="7"/>
  <c r="BE14" i="7"/>
  <c r="BE18" i="7"/>
  <c r="BE21" i="7"/>
  <c r="BE24" i="7"/>
  <c r="BE31" i="7"/>
  <c r="BE35" i="7"/>
  <c r="T7" i="7"/>
  <c r="CD7" i="7" s="1"/>
  <c r="T8" i="7"/>
  <c r="T10" i="7"/>
  <c r="T11" i="7"/>
  <c r="T12" i="7"/>
  <c r="T14" i="7"/>
  <c r="T18" i="7"/>
  <c r="T19" i="7"/>
  <c r="CD19" i="7" s="1"/>
  <c r="T20" i="7"/>
  <c r="CD20" i="7" s="1"/>
  <c r="T21" i="7"/>
  <c r="T23" i="7"/>
  <c r="CD23" i="7" s="1"/>
  <c r="T24" i="7"/>
  <c r="T28" i="7"/>
  <c r="CD28" i="7" s="1"/>
  <c r="T30" i="7"/>
  <c r="CD30" i="7" s="1"/>
  <c r="T31" i="7"/>
  <c r="T33" i="7"/>
  <c r="CD33" i="7" s="1"/>
  <c r="T34" i="7"/>
  <c r="CD34" i="7" s="1"/>
  <c r="T35" i="7"/>
  <c r="T39" i="7"/>
  <c r="K7" i="7"/>
  <c r="BE7" i="7" s="1"/>
  <c r="K8" i="7"/>
  <c r="K10" i="7"/>
  <c r="K11" i="7"/>
  <c r="K12" i="7"/>
  <c r="K14" i="7"/>
  <c r="K18" i="7"/>
  <c r="BE19" i="7"/>
  <c r="BE20" i="7"/>
  <c r="K21" i="7"/>
  <c r="BE23" i="7"/>
  <c r="K24" i="7"/>
  <c r="K28" i="7"/>
  <c r="BE28" i="7" s="1"/>
  <c r="K29" i="7"/>
  <c r="K30" i="7"/>
  <c r="BE30" i="7" s="1"/>
  <c r="K31" i="7"/>
  <c r="K33" i="7"/>
  <c r="BE33" i="7" s="1"/>
  <c r="K34" i="7"/>
  <c r="BE34" i="7" s="1"/>
  <c r="K35" i="7"/>
  <c r="K39" i="7"/>
  <c r="CC8" i="7"/>
  <c r="CC10" i="7"/>
  <c r="CC11" i="7"/>
  <c r="CC12" i="7"/>
  <c r="CC14" i="7"/>
  <c r="CC18" i="7"/>
  <c r="CC21" i="7"/>
  <c r="CC24" i="7"/>
  <c r="CC31" i="7"/>
  <c r="CC35" i="7"/>
  <c r="BD8" i="7"/>
  <c r="BD10" i="7"/>
  <c r="BD11" i="7"/>
  <c r="BD12" i="7"/>
  <c r="BD14" i="7"/>
  <c r="BD18" i="7"/>
  <c r="BD21" i="7"/>
  <c r="BD24" i="7"/>
  <c r="BD31" i="7"/>
  <c r="BD35" i="7"/>
  <c r="S7" i="7"/>
  <c r="CC7" i="7" s="1"/>
  <c r="S8" i="7"/>
  <c r="S10" i="7"/>
  <c r="S11" i="7"/>
  <c r="S12" i="7"/>
  <c r="S14" i="7"/>
  <c r="S18" i="7"/>
  <c r="S19" i="7"/>
  <c r="CC19" i="7" s="1"/>
  <c r="S20" i="7"/>
  <c r="CC20" i="7" s="1"/>
  <c r="S21" i="7"/>
  <c r="S23" i="7"/>
  <c r="CC23" i="7" s="1"/>
  <c r="S24" i="7"/>
  <c r="S28" i="7"/>
  <c r="CC28" i="7" s="1"/>
  <c r="S30" i="7"/>
  <c r="CC30" i="7" s="1"/>
  <c r="S31" i="7"/>
  <c r="S33" i="7"/>
  <c r="CC33" i="7" s="1"/>
  <c r="S34" i="7"/>
  <c r="CC34" i="7" s="1"/>
  <c r="S35" i="7"/>
  <c r="S39" i="7"/>
  <c r="J7" i="7"/>
  <c r="BD7" i="7" s="1"/>
  <c r="J8" i="7"/>
  <c r="J10" i="7"/>
  <c r="J11" i="7"/>
  <c r="J12" i="7"/>
  <c r="J14" i="7"/>
  <c r="J18" i="7"/>
  <c r="J19" i="7"/>
  <c r="BD19" i="7" s="1"/>
  <c r="BD20" i="7"/>
  <c r="J21" i="7"/>
  <c r="BD23" i="7"/>
  <c r="J24" i="7"/>
  <c r="J28" i="7"/>
  <c r="BD28" i="7" s="1"/>
  <c r="J29" i="7"/>
  <c r="J30" i="7"/>
  <c r="BD30" i="7" s="1"/>
  <c r="J31" i="7"/>
  <c r="J33" i="7"/>
  <c r="BD33" i="7" s="1"/>
  <c r="J34" i="7"/>
  <c r="BD34" i="7" s="1"/>
  <c r="J35" i="7"/>
  <c r="J39" i="7"/>
  <c r="CB8" i="7"/>
  <c r="CB10" i="7"/>
  <c r="CB11" i="7"/>
  <c r="CB12" i="7"/>
  <c r="CB14" i="7"/>
  <c r="CB18" i="7"/>
  <c r="CB21" i="7"/>
  <c r="CB24" i="7"/>
  <c r="CB31" i="7"/>
  <c r="CB35" i="7"/>
  <c r="BC8" i="7"/>
  <c r="BC10" i="7"/>
  <c r="BC11" i="7"/>
  <c r="BC12" i="7"/>
  <c r="BC14" i="7"/>
  <c r="BC18" i="7"/>
  <c r="BC21" i="7"/>
  <c r="BC24" i="7"/>
  <c r="BC31" i="7"/>
  <c r="BC35" i="7"/>
  <c r="R7" i="7"/>
  <c r="CB7" i="7" s="1"/>
  <c r="R8" i="7"/>
  <c r="R10" i="7"/>
  <c r="R11" i="7"/>
  <c r="R12" i="7"/>
  <c r="R14" i="7"/>
  <c r="R18" i="7"/>
  <c r="R19" i="7"/>
  <c r="CB19" i="7" s="1"/>
  <c r="R20" i="7"/>
  <c r="CB20" i="7" s="1"/>
  <c r="R21" i="7"/>
  <c r="R23" i="7"/>
  <c r="CB23" i="7" s="1"/>
  <c r="R24" i="7"/>
  <c r="R28" i="7"/>
  <c r="CB28" i="7" s="1"/>
  <c r="R30" i="7"/>
  <c r="CB30" i="7" s="1"/>
  <c r="R31" i="7"/>
  <c r="R33" i="7"/>
  <c r="CB33" i="7" s="1"/>
  <c r="R34" i="7"/>
  <c r="CB34" i="7" s="1"/>
  <c r="R35" i="7"/>
  <c r="R39" i="7"/>
  <c r="I7" i="7"/>
  <c r="BC7" i="7" s="1"/>
  <c r="I8" i="7"/>
  <c r="I10" i="7"/>
  <c r="I11" i="7"/>
  <c r="I12" i="7"/>
  <c r="I14" i="7"/>
  <c r="I18" i="7"/>
  <c r="I19" i="7"/>
  <c r="BC19" i="7" s="1"/>
  <c r="BC20" i="7"/>
  <c r="I21" i="7"/>
  <c r="BC23" i="7"/>
  <c r="I24" i="7"/>
  <c r="I28" i="7"/>
  <c r="BC28" i="7" s="1"/>
  <c r="I29" i="7"/>
  <c r="I30" i="7"/>
  <c r="BC30" i="7" s="1"/>
  <c r="I31" i="7"/>
  <c r="I33" i="7"/>
  <c r="BC33" i="7" s="1"/>
  <c r="I34" i="7"/>
  <c r="BC34" i="7" s="1"/>
  <c r="I35" i="7"/>
  <c r="I39" i="7"/>
  <c r="CA8" i="7"/>
  <c r="CA10" i="7"/>
  <c r="CA11" i="7"/>
  <c r="CA12" i="7"/>
  <c r="CA14" i="7"/>
  <c r="CA18" i="7"/>
  <c r="CA21" i="7"/>
  <c r="CA24" i="7"/>
  <c r="CA31" i="7"/>
  <c r="CA35" i="7"/>
  <c r="BB8" i="7"/>
  <c r="BB10" i="7"/>
  <c r="BB11" i="7"/>
  <c r="BB12" i="7"/>
  <c r="BB14" i="7"/>
  <c r="BB18" i="7"/>
  <c r="BB21" i="7"/>
  <c r="BB24" i="7"/>
  <c r="BB31" i="7"/>
  <c r="BB35" i="7"/>
  <c r="Q7" i="7"/>
  <c r="CA7" i="7" s="1"/>
  <c r="Q8" i="7"/>
  <c r="Q10" i="7"/>
  <c r="Q11" i="7"/>
  <c r="Q12" i="7"/>
  <c r="Q14" i="7"/>
  <c r="Q18" i="7"/>
  <c r="Q19" i="7"/>
  <c r="CA19" i="7" s="1"/>
  <c r="Q20" i="7"/>
  <c r="CA20" i="7" s="1"/>
  <c r="Q21" i="7"/>
  <c r="Q23" i="7"/>
  <c r="CA23" i="7" s="1"/>
  <c r="Q24" i="7"/>
  <c r="Q28" i="7"/>
  <c r="CA28" i="7" s="1"/>
  <c r="Q30" i="7"/>
  <c r="CA30" i="7" s="1"/>
  <c r="Q31" i="7"/>
  <c r="Q33" i="7"/>
  <c r="CA33" i="7" s="1"/>
  <c r="Q34" i="7"/>
  <c r="CA34" i="7" s="1"/>
  <c r="Q35" i="7"/>
  <c r="Q39" i="7"/>
  <c r="H7" i="7"/>
  <c r="BB7" i="7" s="1"/>
  <c r="H8" i="7"/>
  <c r="H10" i="7"/>
  <c r="H11" i="7"/>
  <c r="H12" i="7"/>
  <c r="H14" i="7"/>
  <c r="H18" i="7"/>
  <c r="H19" i="7"/>
  <c r="BB19" i="7" s="1"/>
  <c r="BB20" i="7"/>
  <c r="H21" i="7"/>
  <c r="BB23" i="7"/>
  <c r="H24" i="7"/>
  <c r="H28" i="7"/>
  <c r="BB28" i="7" s="1"/>
  <c r="H30" i="7"/>
  <c r="BB30" i="7" s="1"/>
  <c r="H31" i="7"/>
  <c r="BB33" i="7"/>
  <c r="H34" i="7"/>
  <c r="BB34" i="7" s="1"/>
  <c r="H35" i="7"/>
  <c r="H39" i="7"/>
  <c r="BZ8" i="7"/>
  <c r="BZ10" i="7"/>
  <c r="BZ11" i="7"/>
  <c r="BZ12" i="7"/>
  <c r="BZ14" i="7"/>
  <c r="BZ18" i="7"/>
  <c r="BZ21" i="7"/>
  <c r="BZ24" i="7"/>
  <c r="BZ31" i="7"/>
  <c r="BZ35" i="7"/>
  <c r="BA8" i="7"/>
  <c r="BA10" i="7"/>
  <c r="BA11" i="7"/>
  <c r="BA12" i="7"/>
  <c r="BA14" i="7"/>
  <c r="BA18" i="7"/>
  <c r="BA21" i="7"/>
  <c r="BA24" i="7"/>
  <c r="BA31" i="7"/>
  <c r="BA35" i="7"/>
  <c r="P7" i="7"/>
  <c r="BZ7" i="7" s="1"/>
  <c r="P8" i="7"/>
  <c r="P10" i="7"/>
  <c r="P11" i="7"/>
  <c r="P12" i="7"/>
  <c r="P14" i="7"/>
  <c r="P18" i="7"/>
  <c r="P19" i="7"/>
  <c r="BZ19" i="7" s="1"/>
  <c r="P20" i="7"/>
  <c r="BZ20" i="7" s="1"/>
  <c r="P21" i="7"/>
  <c r="P23" i="7"/>
  <c r="BZ23" i="7" s="1"/>
  <c r="P24" i="7"/>
  <c r="P28" i="7"/>
  <c r="BZ28" i="7" s="1"/>
  <c r="P30" i="7"/>
  <c r="BZ30" i="7" s="1"/>
  <c r="P31" i="7"/>
  <c r="P33" i="7"/>
  <c r="BZ33" i="7" s="1"/>
  <c r="P34" i="7"/>
  <c r="BZ34" i="7" s="1"/>
  <c r="P35" i="7"/>
  <c r="P39" i="7"/>
  <c r="G7" i="7"/>
  <c r="BA7" i="7" s="1"/>
  <c r="G8" i="7"/>
  <c r="G10" i="7"/>
  <c r="G11" i="7"/>
  <c r="G12" i="7"/>
  <c r="G14" i="7"/>
  <c r="G18" i="7"/>
  <c r="G19" i="7"/>
  <c r="BA19" i="7" s="1"/>
  <c r="BA20" i="7"/>
  <c r="G21" i="7"/>
  <c r="BA23" i="7"/>
  <c r="G24" i="7"/>
  <c r="G28" i="7"/>
  <c r="BA28" i="7" s="1"/>
  <c r="G29" i="7"/>
  <c r="G30" i="7"/>
  <c r="BA30" i="7" s="1"/>
  <c r="G31" i="7"/>
  <c r="BA33" i="7"/>
  <c r="G34" i="7"/>
  <c r="BA34" i="7" s="1"/>
  <c r="G35" i="7"/>
  <c r="G39" i="7"/>
  <c r="BY8" i="7"/>
  <c r="BY10" i="7"/>
  <c r="BY11" i="7"/>
  <c r="BY12" i="7"/>
  <c r="BY14" i="7"/>
  <c r="BY18" i="7"/>
  <c r="BY21" i="7"/>
  <c r="BY24" i="7"/>
  <c r="BY31" i="7"/>
  <c r="BY35" i="7"/>
  <c r="J10" i="2"/>
  <c r="J9" i="2" s="1"/>
  <c r="X56" i="24" s="1"/>
  <c r="AZ8" i="7"/>
  <c r="AZ10" i="7"/>
  <c r="AZ11" i="7"/>
  <c r="AZ12" i="7"/>
  <c r="AZ14" i="7"/>
  <c r="AZ18" i="7"/>
  <c r="AZ21" i="7"/>
  <c r="AZ24" i="7"/>
  <c r="AZ31" i="7"/>
  <c r="AZ35" i="7"/>
  <c r="O7" i="7"/>
  <c r="BY7" i="7" s="1"/>
  <c r="O8" i="7"/>
  <c r="O10" i="7"/>
  <c r="O11" i="7"/>
  <c r="O12" i="7"/>
  <c r="O14" i="7"/>
  <c r="O18" i="7"/>
  <c r="O19" i="7"/>
  <c r="BY19" i="7" s="1"/>
  <c r="O20" i="7"/>
  <c r="BY20" i="7" s="1"/>
  <c r="O21" i="7"/>
  <c r="O23" i="7"/>
  <c r="BY23" i="7" s="1"/>
  <c r="O24" i="7"/>
  <c r="O28" i="7"/>
  <c r="BY28" i="7" s="1"/>
  <c r="O30" i="7"/>
  <c r="BY30" i="7" s="1"/>
  <c r="O31" i="7"/>
  <c r="O33" i="7"/>
  <c r="BY33" i="7" s="1"/>
  <c r="O34" i="7"/>
  <c r="BY34" i="7" s="1"/>
  <c r="O35" i="7"/>
  <c r="O39" i="7"/>
  <c r="AZ7" i="7"/>
  <c r="F8" i="7"/>
  <c r="F10" i="7"/>
  <c r="F11" i="7"/>
  <c r="F12" i="7"/>
  <c r="F14" i="7"/>
  <c r="F18" i="7"/>
  <c r="F19" i="7"/>
  <c r="AZ19" i="7" s="1"/>
  <c r="AZ20" i="7"/>
  <c r="AZ23" i="7"/>
  <c r="F24" i="7"/>
  <c r="F28" i="7"/>
  <c r="AZ28" i="7" s="1"/>
  <c r="F29" i="7"/>
  <c r="F30" i="7"/>
  <c r="AZ30" i="7" s="1"/>
  <c r="F31" i="7"/>
  <c r="AZ33" i="7"/>
  <c r="F34" i="7"/>
  <c r="AZ34" i="7" s="1"/>
  <c r="F35" i="7"/>
  <c r="F39" i="7"/>
  <c r="Y2" i="7" l="1"/>
  <c r="Y9" i="7"/>
  <c r="CK9" i="7"/>
  <c r="W9" i="7" s="1"/>
  <c r="L12" i="2" s="1"/>
  <c r="L11" i="2" s="1"/>
  <c r="L21" i="2"/>
  <c r="AK109" i="24" s="1"/>
  <c r="L49" i="2"/>
  <c r="AK119" i="24" s="1"/>
  <c r="D39" i="7"/>
  <c r="M7" i="7"/>
  <c r="J47" i="2" s="1"/>
  <c r="M35" i="7"/>
  <c r="J31" i="2" s="1"/>
  <c r="J30" i="2" s="1"/>
  <c r="Z62" i="24" s="1"/>
  <c r="D24" i="7"/>
  <c r="D10" i="7"/>
  <c r="M8" i="7"/>
  <c r="J41" i="2" s="1"/>
  <c r="J40" i="2" s="1"/>
  <c r="AB64" i="24" s="1"/>
  <c r="M34" i="7"/>
  <c r="J57" i="2" s="1"/>
  <c r="D31" i="7"/>
  <c r="D14" i="7"/>
  <c r="M12" i="7"/>
  <c r="J56" i="2" s="1"/>
  <c r="D34" i="7"/>
  <c r="D30" i="7"/>
  <c r="M21" i="7"/>
  <c r="J64" i="2" s="1"/>
  <c r="J63" i="2" s="1"/>
  <c r="D28" i="7"/>
  <c r="D23" i="7"/>
  <c r="D35" i="7"/>
  <c r="M14" i="7"/>
  <c r="J48" i="2" s="1"/>
  <c r="M31" i="7"/>
  <c r="J52" i="2" s="1"/>
  <c r="J51" i="2" s="1"/>
  <c r="D7" i="7"/>
  <c r="M19" i="7"/>
  <c r="J14" i="2" s="1"/>
  <c r="D11" i="7"/>
  <c r="M30" i="7"/>
  <c r="J39" i="2" s="1"/>
  <c r="M23" i="7"/>
  <c r="J38" i="2" s="1"/>
  <c r="D18" i="7"/>
  <c r="D33" i="7"/>
  <c r="D20" i="7"/>
  <c r="M33" i="7"/>
  <c r="J61" i="2" s="1"/>
  <c r="M28" i="7"/>
  <c r="J33" i="2" s="1"/>
  <c r="J32" i="2" s="1"/>
  <c r="Z64" i="24" s="1"/>
  <c r="M11" i="7"/>
  <c r="J55" i="2" s="1"/>
  <c r="M18" i="7"/>
  <c r="J20" i="2" s="1"/>
  <c r="J19" i="2" s="1"/>
  <c r="AH56" i="24" s="1"/>
  <c r="D8" i="7"/>
  <c r="M24" i="7"/>
  <c r="J44" i="2" s="1"/>
  <c r="J43" i="2" s="1"/>
  <c r="D12" i="7"/>
  <c r="M20" i="7"/>
  <c r="J15" i="2" s="1"/>
  <c r="D19" i="7"/>
  <c r="D21" i="7"/>
  <c r="M10" i="7"/>
  <c r="J54" i="2" s="1"/>
  <c r="M4" i="7"/>
  <c r="D4" i="7"/>
  <c r="L8" i="2" l="1"/>
  <c r="L7" i="2" s="1"/>
  <c r="X104" i="24" s="1"/>
  <c r="AB106" i="24"/>
  <c r="Z106" i="24"/>
  <c r="J62" i="2"/>
  <c r="J53" i="2"/>
  <c r="J50" i="2" s="1"/>
  <c r="J46" i="2"/>
  <c r="AF62" i="24" s="1"/>
  <c r="J37" i="2"/>
  <c r="AB62" i="24" s="1"/>
  <c r="J42" i="2"/>
  <c r="N25" i="7"/>
  <c r="N26" i="7"/>
  <c r="N27" i="7"/>
  <c r="N29" i="7"/>
  <c r="N32" i="7"/>
  <c r="N39" i="7"/>
  <c r="AK103" i="24" l="1"/>
  <c r="J45" i="2"/>
  <c r="AF60" i="24" s="1"/>
  <c r="L6" i="2"/>
  <c r="X101" i="24" s="1"/>
  <c r="R32" i="7"/>
  <c r="CB32" i="7" s="1"/>
  <c r="Q32" i="7"/>
  <c r="CA32" i="7" s="1"/>
  <c r="P32" i="7"/>
  <c r="S32" i="7"/>
  <c r="CC32" i="7" s="1"/>
  <c r="O32" i="7"/>
  <c r="BY32" i="7" s="1"/>
  <c r="U32" i="7"/>
  <c r="CE32" i="7" s="1"/>
  <c r="T32" i="7"/>
  <c r="CD32" i="7" s="1"/>
  <c r="CA29" i="7"/>
  <c r="CB29" i="7"/>
  <c r="CC29" i="7"/>
  <c r="CD29" i="7"/>
  <c r="CE29" i="7"/>
  <c r="BY29" i="7"/>
  <c r="BZ29" i="7"/>
  <c r="U27" i="7"/>
  <c r="CE27" i="7" s="1"/>
  <c r="Q27" i="7"/>
  <c r="CA27" i="7" s="1"/>
  <c r="P27" i="7"/>
  <c r="O27" i="7"/>
  <c r="BY27" i="7" s="1"/>
  <c r="R27" i="7"/>
  <c r="CB27" i="7" s="1"/>
  <c r="T27" i="7"/>
  <c r="CD27" i="7" s="1"/>
  <c r="S27" i="7"/>
  <c r="CC27" i="7" s="1"/>
  <c r="T26" i="7"/>
  <c r="CD26" i="7" s="1"/>
  <c r="P26" i="7"/>
  <c r="S26" i="7"/>
  <c r="CC26" i="7" s="1"/>
  <c r="U26" i="7"/>
  <c r="CE26" i="7" s="1"/>
  <c r="Q26" i="7"/>
  <c r="CA26" i="7" s="1"/>
  <c r="O26" i="7"/>
  <c r="BY26" i="7" s="1"/>
  <c r="R26" i="7"/>
  <c r="CB26" i="7" s="1"/>
  <c r="U25" i="7"/>
  <c r="CE25" i="7" s="1"/>
  <c r="Q25" i="7"/>
  <c r="CA25" i="7" s="1"/>
  <c r="T25" i="7"/>
  <c r="CD25" i="7" s="1"/>
  <c r="P25" i="7"/>
  <c r="O25" i="7"/>
  <c r="BY25" i="7" s="1"/>
  <c r="R25" i="7"/>
  <c r="CB25" i="7" s="1"/>
  <c r="S25" i="7"/>
  <c r="CC25" i="7" s="1"/>
  <c r="E26" i="7"/>
  <c r="E27" i="7"/>
  <c r="E29" i="7"/>
  <c r="E32" i="7"/>
  <c r="E39" i="7"/>
  <c r="BZ25" i="7" l="1"/>
  <c r="BZ26" i="7"/>
  <c r="M26" i="7" s="1"/>
  <c r="J24" i="2" s="1"/>
  <c r="J23" i="2" s="1"/>
  <c r="X62" i="24" s="1"/>
  <c r="BZ32" i="7"/>
  <c r="BZ27" i="7"/>
  <c r="M27" i="7" s="1"/>
  <c r="J26" i="2" s="1"/>
  <c r="J25" i="2" s="1"/>
  <c r="X64" i="24" s="1"/>
  <c r="M25" i="7"/>
  <c r="J18" i="2" s="1"/>
  <c r="J17" i="2" s="1"/>
  <c r="AF56" i="24" s="1"/>
  <c r="BB29" i="7"/>
  <c r="BC29" i="7"/>
  <c r="BE29" i="7"/>
  <c r="BD29" i="7"/>
  <c r="AZ29" i="7"/>
  <c r="BA29" i="7"/>
  <c r="J26" i="7"/>
  <c r="BD26" i="7" s="1"/>
  <c r="I26" i="7"/>
  <c r="BC26" i="7" s="1"/>
  <c r="H26" i="7"/>
  <c r="BB26" i="7" s="1"/>
  <c r="K26" i="7"/>
  <c r="BE26" i="7" s="1"/>
  <c r="G26" i="7"/>
  <c r="BA26" i="7" s="1"/>
  <c r="F26" i="7"/>
  <c r="AZ26" i="7" s="1"/>
  <c r="K27" i="7"/>
  <c r="BE27" i="7" s="1"/>
  <c r="G27" i="7"/>
  <c r="BA27" i="7" s="1"/>
  <c r="J27" i="7"/>
  <c r="BD27" i="7" s="1"/>
  <c r="F27" i="7"/>
  <c r="AZ27" i="7" s="1"/>
  <c r="I27" i="7"/>
  <c r="BC27" i="7" s="1"/>
  <c r="H27" i="7"/>
  <c r="BB27" i="7" s="1"/>
  <c r="H32" i="7"/>
  <c r="BB32" i="7" s="1"/>
  <c r="K32" i="7"/>
  <c r="BE32" i="7" s="1"/>
  <c r="G32" i="7"/>
  <c r="BA32" i="7" s="1"/>
  <c r="J32" i="7"/>
  <c r="BD32" i="7" s="1"/>
  <c r="F32" i="7"/>
  <c r="AZ32" i="7" s="1"/>
  <c r="I32" i="7"/>
  <c r="BC32" i="7" s="1"/>
  <c r="M29" i="7"/>
  <c r="J36" i="2" s="1"/>
  <c r="M32" i="7"/>
  <c r="J60" i="2" s="1"/>
  <c r="J59" i="2" s="1"/>
  <c r="K25" i="7"/>
  <c r="BE25" i="7" s="1"/>
  <c r="I25" i="7"/>
  <c r="BC25" i="7" s="1"/>
  <c r="G25" i="7"/>
  <c r="BA25" i="7" s="1"/>
  <c r="J25" i="7"/>
  <c r="BD25" i="7" s="1"/>
  <c r="H25" i="7"/>
  <c r="BB25" i="7" s="1"/>
  <c r="F25" i="7"/>
  <c r="AZ25" i="7" s="1"/>
  <c r="J16" i="2" l="1"/>
  <c r="AF54" i="24" s="1"/>
  <c r="D32" i="7"/>
  <c r="J58" i="2"/>
  <c r="D25" i="7"/>
  <c r="J22" i="2"/>
  <c r="D27" i="7"/>
  <c r="D26" i="7"/>
  <c r="D29" i="7"/>
  <c r="J33" i="25"/>
  <c r="K33" i="25" s="1"/>
  <c r="V712" i="22"/>
  <c r="U712" i="22"/>
  <c r="V711" i="22"/>
  <c r="U711" i="22"/>
  <c r="V710" i="22"/>
  <c r="U710" i="22"/>
  <c r="V709" i="22"/>
  <c r="U709" i="22"/>
  <c r="V708" i="22"/>
  <c r="U708" i="22"/>
  <c r="V707" i="22"/>
  <c r="U707" i="22"/>
  <c r="V706" i="22"/>
  <c r="U706" i="22"/>
  <c r="J36" i="17"/>
  <c r="K36" i="17" s="1"/>
  <c r="J36" i="16"/>
  <c r="K36" i="16" s="1"/>
  <c r="J36" i="5"/>
  <c r="K36" i="5" s="1"/>
  <c r="J36" i="4"/>
  <c r="K36" i="4" s="1"/>
  <c r="AU3" i="22"/>
  <c r="U703" i="22" l="1"/>
  <c r="F36" i="25" s="1"/>
  <c r="G36" i="25" s="1"/>
  <c r="J36" i="3"/>
  <c r="K36" i="3" s="1"/>
  <c r="J33" i="3"/>
  <c r="J36" i="15"/>
  <c r="K36" i="15" s="1"/>
  <c r="AV3" i="22"/>
  <c r="J33" i="4"/>
  <c r="K33" i="4" s="1"/>
  <c r="J24" i="4" s="1"/>
  <c r="K24" i="4" s="1"/>
  <c r="J11" i="4" s="1"/>
  <c r="I11" i="4" s="1"/>
  <c r="K11" i="4" s="1"/>
  <c r="J33" i="5"/>
  <c r="K33" i="5" s="1"/>
  <c r="J24" i="5" s="1"/>
  <c r="K24" i="5" s="1"/>
  <c r="J11" i="5" s="1"/>
  <c r="I11" i="5" s="1"/>
  <c r="K11" i="5" s="1"/>
  <c r="J33" i="15"/>
  <c r="K33" i="15" s="1"/>
  <c r="J24" i="15" s="1"/>
  <c r="K24" i="15" s="1"/>
  <c r="J11" i="15" s="1"/>
  <c r="I11" i="15" s="1"/>
  <c r="K11" i="15" s="1"/>
  <c r="J33" i="16"/>
  <c r="K33" i="16" s="1"/>
  <c r="J24" i="16" s="1"/>
  <c r="K24" i="16" s="1"/>
  <c r="J11" i="16" s="1"/>
  <c r="I11" i="16" s="1"/>
  <c r="K11" i="16" s="1"/>
  <c r="J33" i="17"/>
  <c r="K33" i="17" s="1"/>
  <c r="J24" i="17" s="1"/>
  <c r="K24" i="17" s="1"/>
  <c r="J11" i="17" s="1"/>
  <c r="I11" i="17" s="1"/>
  <c r="K11" i="17" s="1"/>
  <c r="V703" i="22"/>
  <c r="F33" i="25" s="1"/>
  <c r="G33" i="25" s="1"/>
  <c r="J36" i="25"/>
  <c r="K36" i="25" s="1"/>
  <c r="J24" i="25" s="1"/>
  <c r="K24" i="25" s="1"/>
  <c r="J11" i="25" s="1"/>
  <c r="I11" i="25" s="1"/>
  <c r="K11" i="25" s="1"/>
  <c r="J49" i="2"/>
  <c r="U22" i="7"/>
  <c r="CE22" i="7"/>
  <c r="K33" i="3" l="1"/>
  <c r="F24" i="25"/>
  <c r="G24" i="25" s="1"/>
  <c r="F11" i="25" s="1"/>
  <c r="E11" i="25" s="1"/>
  <c r="G11" i="25" s="1"/>
  <c r="J24" i="3"/>
  <c r="K24" i="3" s="1"/>
  <c r="J11" i="3" s="1"/>
  <c r="I11" i="3" s="1"/>
  <c r="K11" i="3" s="1"/>
  <c r="CE13" i="7"/>
  <c r="U13" i="7"/>
  <c r="R13" i="7" l="1"/>
  <c r="CE9" i="7"/>
  <c r="U9" i="7"/>
  <c r="T22" i="7"/>
  <c r="CD22" i="7"/>
  <c r="T13" i="7"/>
  <c r="CD13" i="7"/>
  <c r="BE22" i="7"/>
  <c r="K22" i="7"/>
  <c r="CC13" i="7"/>
  <c r="S13" i="7"/>
  <c r="J22" i="7"/>
  <c r="BD22" i="7"/>
  <c r="S22" i="7"/>
  <c r="CC22" i="7"/>
  <c r="CB13" i="7"/>
  <c r="BC22" i="7"/>
  <c r="I22" i="7"/>
  <c r="R22" i="7"/>
  <c r="CB22" i="7"/>
  <c r="H22" i="7"/>
  <c r="BB22" i="7"/>
  <c r="Q22" i="7"/>
  <c r="CA22" i="7"/>
  <c r="P22" i="7"/>
  <c r="BZ22" i="7"/>
  <c r="BA22" i="7"/>
  <c r="G22" i="7"/>
  <c r="BY13" i="7"/>
  <c r="O13" i="7"/>
  <c r="AZ22" i="7"/>
  <c r="F22" i="7"/>
  <c r="O22" i="7"/>
  <c r="BY22" i="7"/>
  <c r="M22" i="7" l="1"/>
  <c r="J35" i="2" s="1"/>
  <c r="J34" i="2" s="1"/>
  <c r="CA13" i="7"/>
  <c r="Q13" i="7"/>
  <c r="D22" i="7"/>
  <c r="BZ13" i="7"/>
  <c r="P13" i="7"/>
  <c r="Y50" i="24" l="1"/>
  <c r="X50" i="24"/>
  <c r="CC9" i="7"/>
  <c r="T9" i="7"/>
  <c r="CD9" i="7"/>
  <c r="J29" i="2"/>
  <c r="X60" i="24" s="1"/>
  <c r="S9" i="7"/>
  <c r="CB9" i="7"/>
  <c r="R9" i="7"/>
  <c r="M13" i="7"/>
  <c r="J13" i="2" s="1"/>
  <c r="O9" i="7"/>
  <c r="BY9" i="7"/>
  <c r="Q1" i="7" l="1"/>
  <c r="U1" i="7"/>
  <c r="T1" i="7"/>
  <c r="S1" i="7"/>
  <c r="R1" i="7"/>
  <c r="O1" i="7"/>
  <c r="P1" i="7"/>
  <c r="J21" i="2"/>
  <c r="AK59" i="24" s="1"/>
  <c r="Q9" i="7"/>
  <c r="CA9" i="7"/>
  <c r="BZ9" i="7"/>
  <c r="P9" i="7"/>
  <c r="T2" i="7" l="1"/>
  <c r="O2" i="7"/>
  <c r="P2" i="7"/>
  <c r="U2" i="7"/>
  <c r="S2" i="7"/>
  <c r="Q2" i="7"/>
  <c r="R2" i="7"/>
  <c r="M9" i="7"/>
  <c r="J12" i="2" s="1"/>
  <c r="J11" i="2" s="1"/>
  <c r="F14" i="23"/>
  <c r="F13" i="23"/>
  <c r="J8" i="2" l="1"/>
  <c r="J7" i="2" s="1"/>
  <c r="AB56" i="24"/>
  <c r="Z56" i="24"/>
  <c r="G64" i="2"/>
  <c r="F64" i="2"/>
  <c r="E64" i="2"/>
  <c r="H61" i="2"/>
  <c r="G61" i="2"/>
  <c r="F61" i="2"/>
  <c r="E61" i="2"/>
  <c r="H60" i="2"/>
  <c r="G60" i="2"/>
  <c r="F60" i="2"/>
  <c r="E60" i="2"/>
  <c r="G57" i="2"/>
  <c r="F57" i="2"/>
  <c r="E57" i="2"/>
  <c r="G56" i="2"/>
  <c r="F56" i="2"/>
  <c r="E56" i="2"/>
  <c r="G55" i="2"/>
  <c r="F55" i="2"/>
  <c r="E55" i="2"/>
  <c r="G54" i="2"/>
  <c r="F54" i="2"/>
  <c r="E54" i="2"/>
  <c r="H52" i="2"/>
  <c r="G52" i="2"/>
  <c r="F52" i="2"/>
  <c r="E52" i="2"/>
  <c r="G48" i="2"/>
  <c r="F48" i="2"/>
  <c r="E48" i="2"/>
  <c r="G47" i="2"/>
  <c r="F47" i="2"/>
  <c r="E47" i="2"/>
  <c r="G44" i="2"/>
  <c r="F44" i="2"/>
  <c r="E44" i="2"/>
  <c r="G41" i="2"/>
  <c r="F41" i="2"/>
  <c r="E41" i="2"/>
  <c r="H39" i="2"/>
  <c r="G39" i="2"/>
  <c r="F39" i="2"/>
  <c r="E39" i="2"/>
  <c r="G38" i="2"/>
  <c r="F38" i="2"/>
  <c r="E38" i="2"/>
  <c r="H36" i="2"/>
  <c r="G36" i="2"/>
  <c r="F36" i="2"/>
  <c r="E36" i="2"/>
  <c r="G35" i="2"/>
  <c r="F35" i="2"/>
  <c r="E35" i="2"/>
  <c r="G33" i="2"/>
  <c r="F33" i="2"/>
  <c r="E33" i="2"/>
  <c r="G31" i="2"/>
  <c r="F31" i="2"/>
  <c r="E31" i="2"/>
  <c r="G26" i="2"/>
  <c r="F26" i="2"/>
  <c r="E26" i="2"/>
  <c r="G24" i="2"/>
  <c r="F24" i="2"/>
  <c r="E24" i="2"/>
  <c r="H20" i="2"/>
  <c r="G20" i="2"/>
  <c r="F20" i="2"/>
  <c r="E20" i="2"/>
  <c r="G18" i="2"/>
  <c r="F18" i="2"/>
  <c r="E18" i="2"/>
  <c r="G15" i="2"/>
  <c r="F15" i="2"/>
  <c r="E15" i="2"/>
  <c r="H14" i="2"/>
  <c r="G14" i="2"/>
  <c r="F14" i="2"/>
  <c r="E14" i="2"/>
  <c r="G13" i="2"/>
  <c r="F13" i="2"/>
  <c r="E13" i="2"/>
  <c r="G12" i="2"/>
  <c r="F12" i="2"/>
  <c r="E12" i="2"/>
  <c r="G10" i="2"/>
  <c r="F10" i="2"/>
  <c r="E10" i="2"/>
  <c r="G5" i="2"/>
  <c r="F5" i="2"/>
  <c r="E5" i="2"/>
  <c r="J6" i="2" l="1"/>
  <c r="X51" i="24" s="1"/>
  <c r="AK53" i="24"/>
  <c r="X54" i="24"/>
  <c r="H59" i="2"/>
  <c r="H51" i="2"/>
  <c r="H19" i="2"/>
  <c r="AH8" i="24" s="1"/>
  <c r="X72" i="24" l="1"/>
  <c r="X24" i="24"/>
  <c r="AB72" i="24"/>
  <c r="AB24" i="24"/>
  <c r="H58" i="2"/>
  <c r="AB70" i="24" l="1"/>
  <c r="AB22" i="24"/>
  <c r="V341" i="22"/>
  <c r="U341" i="22"/>
  <c r="V340" i="22"/>
  <c r="U340" i="22"/>
  <c r="V339" i="22"/>
  <c r="U339" i="22"/>
  <c r="V338" i="22"/>
  <c r="U338" i="22"/>
  <c r="V337" i="22"/>
  <c r="U337" i="22"/>
  <c r="V336" i="22"/>
  <c r="U336" i="22"/>
  <c r="V335" i="22"/>
  <c r="U335" i="22"/>
  <c r="V334" i="22"/>
  <c r="U334" i="22"/>
  <c r="V333" i="22"/>
  <c r="U333" i="22"/>
  <c r="V332" i="22"/>
  <c r="U332" i="22"/>
  <c r="V331" i="22"/>
  <c r="U331" i="22"/>
  <c r="V330" i="22"/>
  <c r="U330" i="22"/>
  <c r="V329" i="22"/>
  <c r="U329" i="22"/>
  <c r="V628" i="22"/>
  <c r="U628" i="22"/>
  <c r="V328" i="22"/>
  <c r="U328" i="22"/>
  <c r="V627" i="22"/>
  <c r="U627" i="22"/>
  <c r="V327" i="22"/>
  <c r="U327" i="22"/>
  <c r="V626" i="22"/>
  <c r="U626" i="22"/>
  <c r="V326" i="22"/>
  <c r="U326" i="22"/>
  <c r="V625" i="22"/>
  <c r="U625" i="22"/>
  <c r="V325" i="22"/>
  <c r="U325" i="22"/>
  <c r="V624" i="22"/>
  <c r="U624" i="22"/>
  <c r="V324" i="22"/>
  <c r="U324" i="22"/>
  <c r="V224" i="22"/>
  <c r="U224" i="22"/>
  <c r="V623" i="22"/>
  <c r="U623" i="22"/>
  <c r="V323" i="22"/>
  <c r="U323" i="22"/>
  <c r="V223" i="22"/>
  <c r="U223" i="22"/>
  <c r="V622" i="22"/>
  <c r="U622" i="22"/>
  <c r="V322" i="22"/>
  <c r="U322" i="22"/>
  <c r="V222" i="22"/>
  <c r="U222" i="22"/>
  <c r="V621" i="22"/>
  <c r="U621" i="22"/>
  <c r="V321" i="22"/>
  <c r="U321" i="22"/>
  <c r="V221" i="22"/>
  <c r="U221" i="22"/>
  <c r="V620" i="22"/>
  <c r="U620" i="22"/>
  <c r="V320" i="22"/>
  <c r="U320" i="22"/>
  <c r="V220" i="22"/>
  <c r="U220" i="22"/>
  <c r="V619" i="22"/>
  <c r="U619" i="22"/>
  <c r="V319" i="22"/>
  <c r="U319" i="22"/>
  <c r="V219" i="22"/>
  <c r="U219" i="22"/>
  <c r="V618" i="22"/>
  <c r="U618" i="22"/>
  <c r="V318" i="22"/>
  <c r="U318" i="22"/>
  <c r="V218" i="22"/>
  <c r="U218" i="22"/>
  <c r="V617" i="22"/>
  <c r="U617" i="22"/>
  <c r="V317" i="22"/>
  <c r="U317" i="22"/>
  <c r="V217" i="22"/>
  <c r="U217" i="22"/>
  <c r="V616" i="22"/>
  <c r="U616" i="22"/>
  <c r="V316" i="22"/>
  <c r="U316" i="22"/>
  <c r="V216" i="22"/>
  <c r="U216" i="22"/>
  <c r="V615" i="22"/>
  <c r="U615" i="22"/>
  <c r="V315" i="22"/>
  <c r="U315" i="22"/>
  <c r="V215" i="22"/>
  <c r="U215" i="22"/>
  <c r="V614" i="22"/>
  <c r="U614" i="22"/>
  <c r="V314" i="22"/>
  <c r="U314" i="22"/>
  <c r="V214" i="22"/>
  <c r="U214" i="22"/>
  <c r="V613" i="22"/>
  <c r="U613" i="22"/>
  <c r="V413" i="22"/>
  <c r="U413" i="22"/>
  <c r="V313" i="22"/>
  <c r="U313" i="22"/>
  <c r="V213" i="22"/>
  <c r="U213" i="22"/>
  <c r="V612" i="22"/>
  <c r="U612" i="22"/>
  <c r="V412" i="22"/>
  <c r="U412" i="22"/>
  <c r="V312" i="22"/>
  <c r="U312" i="22"/>
  <c r="V212" i="22"/>
  <c r="U212" i="22"/>
  <c r="V611" i="22"/>
  <c r="U611" i="22"/>
  <c r="V411" i="22"/>
  <c r="U411" i="22"/>
  <c r="V311" i="22"/>
  <c r="U311" i="22"/>
  <c r="V211" i="22"/>
  <c r="U211" i="22"/>
  <c r="V610" i="22"/>
  <c r="U610" i="22"/>
  <c r="V510" i="22"/>
  <c r="U510" i="22"/>
  <c r="V410" i="22"/>
  <c r="U410" i="22"/>
  <c r="V310" i="22"/>
  <c r="U310" i="22"/>
  <c r="V210" i="22"/>
  <c r="U210" i="22"/>
  <c r="V609" i="22"/>
  <c r="U609" i="22"/>
  <c r="V509" i="22"/>
  <c r="U509" i="22"/>
  <c r="V409" i="22"/>
  <c r="U409" i="22"/>
  <c r="V309" i="22"/>
  <c r="U309" i="22"/>
  <c r="V209" i="22"/>
  <c r="U209" i="22"/>
  <c r="V608" i="22"/>
  <c r="U608" i="22"/>
  <c r="V508" i="22"/>
  <c r="U508" i="22"/>
  <c r="V408" i="22"/>
  <c r="U408" i="22"/>
  <c r="V308" i="22"/>
  <c r="U308" i="22"/>
  <c r="V208" i="22"/>
  <c r="U208" i="22"/>
  <c r="V607" i="22"/>
  <c r="U607" i="22"/>
  <c r="V507" i="22"/>
  <c r="U507" i="22"/>
  <c r="V407" i="22"/>
  <c r="U407" i="22"/>
  <c r="V307" i="22"/>
  <c r="U307" i="22"/>
  <c r="V207" i="22"/>
  <c r="U207" i="22"/>
  <c r="V606" i="22"/>
  <c r="U606" i="22"/>
  <c r="V506" i="22"/>
  <c r="U506" i="22"/>
  <c r="V406" i="22"/>
  <c r="U406" i="22"/>
  <c r="V306" i="22"/>
  <c r="U306" i="22"/>
  <c r="V206" i="22"/>
  <c r="U206" i="22"/>
  <c r="U3" i="22"/>
  <c r="V503" i="22" l="1"/>
  <c r="F33" i="16" s="1"/>
  <c r="G33" i="16" s="1"/>
  <c r="V3" i="22"/>
  <c r="F33" i="3" s="1"/>
  <c r="G33" i="3" s="1"/>
  <c r="V203" i="22"/>
  <c r="F33" i="4" s="1"/>
  <c r="G33" i="4" s="1"/>
  <c r="F36" i="3"/>
  <c r="V303" i="22"/>
  <c r="F33" i="5" s="1"/>
  <c r="G33" i="5" s="1"/>
  <c r="V403" i="22"/>
  <c r="F33" i="15" s="1"/>
  <c r="G33" i="15" s="1"/>
  <c r="U303" i="22"/>
  <c r="F36" i="5" s="1"/>
  <c r="G36" i="5" s="1"/>
  <c r="V603" i="22"/>
  <c r="F33" i="17" s="1"/>
  <c r="G33" i="17" s="1"/>
  <c r="U203" i="22"/>
  <c r="F36" i="4" s="1"/>
  <c r="G36" i="4" s="1"/>
  <c r="U403" i="22"/>
  <c r="F36" i="15" s="1"/>
  <c r="G36" i="15" s="1"/>
  <c r="U603" i="22"/>
  <c r="F36" i="17" s="1"/>
  <c r="G36" i="17" s="1"/>
  <c r="U503" i="22"/>
  <c r="F36" i="16" s="1"/>
  <c r="G36" i="16" s="1"/>
  <c r="H56" i="2"/>
  <c r="F24" i="17" l="1"/>
  <c r="BE13" i="7" s="1"/>
  <c r="F24" i="16"/>
  <c r="J13" i="7" s="1"/>
  <c r="F24" i="4"/>
  <c r="F24" i="15"/>
  <c r="I13" i="7" s="1"/>
  <c r="F24" i="5"/>
  <c r="G24" i="5" s="1"/>
  <c r="G13" i="7"/>
  <c r="G36" i="3"/>
  <c r="F24" i="3" s="1"/>
  <c r="H38" i="2"/>
  <c r="H37" i="2" s="1"/>
  <c r="AB14" i="24" s="1"/>
  <c r="BD13" i="7" l="1"/>
  <c r="G24" i="16"/>
  <c r="F11" i="16"/>
  <c r="E11" i="16" s="1"/>
  <c r="G11" i="16" s="1"/>
  <c r="F11" i="5"/>
  <c r="H1" i="7" s="1"/>
  <c r="BB13" i="7"/>
  <c r="H13" i="7"/>
  <c r="BA13" i="7"/>
  <c r="BC13" i="7"/>
  <c r="G24" i="15"/>
  <c r="G24" i="4"/>
  <c r="G1" i="7" s="1"/>
  <c r="G24" i="17"/>
  <c r="F11" i="17" s="1"/>
  <c r="K13" i="7"/>
  <c r="AZ13" i="7"/>
  <c r="G24" i="3"/>
  <c r="F11" i="3" s="1"/>
  <c r="F13" i="7"/>
  <c r="H15" i="2"/>
  <c r="H31" i="2"/>
  <c r="H30" i="2" s="1"/>
  <c r="Z14" i="24" s="1"/>
  <c r="K1" i="7" l="1"/>
  <c r="J1" i="7"/>
  <c r="BD9" i="7"/>
  <c r="J2" i="7"/>
  <c r="J9" i="7"/>
  <c r="E11" i="5"/>
  <c r="G11" i="5" s="1"/>
  <c r="F11" i="15"/>
  <c r="E11" i="3"/>
  <c r="F2" i="7" s="1"/>
  <c r="E11" i="4"/>
  <c r="G11" i="4" s="1"/>
  <c r="D13" i="7"/>
  <c r="H13" i="2" s="1"/>
  <c r="F1" i="7"/>
  <c r="H44" i="2"/>
  <c r="H43" i="2" s="1"/>
  <c r="H10" i="2"/>
  <c r="H9" i="2" s="1"/>
  <c r="X8" i="24" s="1"/>
  <c r="H41" i="2"/>
  <c r="H40" i="2" s="1"/>
  <c r="AB16" i="24" s="1"/>
  <c r="H35" i="2"/>
  <c r="H34" i="2" s="1"/>
  <c r="H64" i="2"/>
  <c r="H63" i="2" s="1"/>
  <c r="H18" i="2"/>
  <c r="H17" i="2" s="1"/>
  <c r="AF8" i="24" s="1"/>
  <c r="H47" i="2"/>
  <c r="E11" i="15" l="1"/>
  <c r="G11" i="15" s="1"/>
  <c r="E11" i="17"/>
  <c r="G11" i="17" s="1"/>
  <c r="BB9" i="7"/>
  <c r="H2" i="7"/>
  <c r="H9" i="7"/>
  <c r="I1" i="7"/>
  <c r="AZ9" i="7"/>
  <c r="F9" i="7"/>
  <c r="G11" i="3"/>
  <c r="G9" i="7"/>
  <c r="G2" i="7"/>
  <c r="BA9" i="7"/>
  <c r="AB18" i="24"/>
  <c r="AB66" i="24"/>
  <c r="AF72" i="24"/>
  <c r="AF24" i="24"/>
  <c r="Z66" i="24"/>
  <c r="Z18" i="24"/>
  <c r="H16" i="2"/>
  <c r="AF6" i="24" s="1"/>
  <c r="H62" i="2"/>
  <c r="H42" i="2"/>
  <c r="H24" i="2"/>
  <c r="H23" i="2" s="1"/>
  <c r="X14" i="24" s="1"/>
  <c r="I9" i="7" l="1"/>
  <c r="I2" i="7"/>
  <c r="BC9" i="7"/>
  <c r="BE9" i="7"/>
  <c r="D9" i="7" s="1"/>
  <c r="K2" i="7"/>
  <c r="K9" i="7"/>
  <c r="AF70" i="24"/>
  <c r="AF22" i="24"/>
  <c r="H48" i="2"/>
  <c r="H46" i="2" s="1"/>
  <c r="AF14" i="24" s="1"/>
  <c r="H45" i="2" l="1"/>
  <c r="AF12" i="24" s="1"/>
  <c r="H54" i="2"/>
  <c r="H57" i="2" l="1"/>
  <c r="H33" i="2"/>
  <c r="H32" i="2" s="1"/>
  <c r="Z16" i="24" s="1"/>
  <c r="H29" i="2" l="1"/>
  <c r="H26" i="2" l="1"/>
  <c r="H25" i="2" s="1"/>
  <c r="X16" i="24" s="1"/>
  <c r="H22" i="2" l="1"/>
  <c r="X12" i="24" s="1"/>
  <c r="H55" i="2"/>
  <c r="H53" i="2" s="1"/>
  <c r="H12" i="2"/>
  <c r="H11" i="2" s="1"/>
  <c r="X26" i="24" l="1"/>
  <c r="X74" i="24"/>
  <c r="AB8" i="24"/>
  <c r="Z8" i="24"/>
  <c r="H21" i="2"/>
  <c r="AK11" i="24" s="1"/>
  <c r="H8" i="2"/>
  <c r="X6" i="24" s="1"/>
  <c r="H50" i="2"/>
  <c r="X22" i="24" l="1"/>
  <c r="X70" i="24"/>
  <c r="H49" i="2"/>
  <c r="H7" i="2"/>
  <c r="AK5" i="24" s="1"/>
  <c r="AK69" i="24" l="1"/>
  <c r="AK21" i="24"/>
  <c r="H6" i="2"/>
  <c r="X3" i="24" s="1"/>
</calcChain>
</file>

<file path=xl/sharedStrings.xml><?xml version="1.0" encoding="utf-8"?>
<sst xmlns="http://schemas.openxmlformats.org/spreadsheetml/2006/main" count="4955" uniqueCount="702">
  <si>
    <t>Indicadores dos Programas de Calidade</t>
  </si>
  <si>
    <t>Meta</t>
  </si>
  <si>
    <t>Resultado</t>
  </si>
  <si>
    <t>I3</t>
  </si>
  <si>
    <t>DO-0205: Xestión da mobilidade</t>
  </si>
  <si>
    <t>I4</t>
  </si>
  <si>
    <t>I6</t>
  </si>
  <si>
    <t>PE-02 Xestión de PDI</t>
  </si>
  <si>
    <t>I7</t>
  </si>
  <si>
    <t>PE-01 Xestión do PAS</t>
  </si>
  <si>
    <t>I8</t>
  </si>
  <si>
    <t>DO-0201 Planificación e desenvolvemento da ensinanza</t>
  </si>
  <si>
    <t>%</t>
  </si>
  <si>
    <t>I9</t>
  </si>
  <si>
    <t>I10</t>
  </si>
  <si>
    <t>I11</t>
  </si>
  <si>
    <t xml:space="preserve">Distribución de alumnado por centros de prácticas </t>
  </si>
  <si>
    <t>DO-0204 Xestión de prácticas</t>
  </si>
  <si>
    <t>I12</t>
  </si>
  <si>
    <t>I13</t>
  </si>
  <si>
    <t>Indicadores institucionais da Universidade de Vigo</t>
  </si>
  <si>
    <t>Índice de satisfacción cos recursos materiais e servizos</t>
  </si>
  <si>
    <t>IA-01: Xestión dos recursos materiais e dos servizos</t>
  </si>
  <si>
    <t>DO-0203: Orientación do estudantado e atención ás NEAE</t>
  </si>
  <si>
    <t>DO-0204: Xestión das prácticas académicas</t>
  </si>
  <si>
    <t>Índice de satisfacción coa promoción da titulación e a información pública na web</t>
  </si>
  <si>
    <t>Indicadores do programa  estratéxico de centro</t>
  </si>
  <si>
    <t>MC-02: Xestión das queixas, suxestións e parabéns</t>
  </si>
  <si>
    <t>DO-0101: Deseño, verificación, modificación e acreditación das titulacións oficiais</t>
  </si>
  <si>
    <t>DO-0102: Seguimento e mellora das titulacións</t>
  </si>
  <si>
    <t>DO-0103: Suspensión e extinción dunha titulación</t>
  </si>
  <si>
    <t>DO-0202 Promoción das titulacións</t>
  </si>
  <si>
    <t>% Rexistros en estado completado na aplicación SGIC</t>
  </si>
  <si>
    <t xml:space="preserve"> Indicadores do programa estratexico do centro</t>
  </si>
  <si>
    <t>DE-01: Programación e desenvolvemento estratéxico</t>
  </si>
  <si>
    <t>Indicador 1</t>
  </si>
  <si>
    <t>Procesos Estratéxicos</t>
  </si>
  <si>
    <t>Dirección Estratéxica (DE)</t>
  </si>
  <si>
    <t>DE-01: Programación estratéxica</t>
  </si>
  <si>
    <t>DE-02: Seguimento e medición e DE-03: Revisión do sistema (IRD)</t>
  </si>
  <si>
    <t>Resultados de inserción laboral</t>
  </si>
  <si>
    <t>Taxa de abandono  (Egreso)</t>
  </si>
  <si>
    <t>Taxa de cambio de estudo</t>
  </si>
  <si>
    <t>Xestión da Calidade e mellora continua (MC)</t>
  </si>
  <si>
    <t>MC-02 Xestión QSPs</t>
  </si>
  <si>
    <t>MC-05 Medición satisfacción</t>
  </si>
  <si>
    <t>Procesos  Chave</t>
  </si>
  <si>
    <t>DO-01: Xestión dos programas formativos</t>
  </si>
  <si>
    <t>DO-0101 Titulacións</t>
  </si>
  <si>
    <t>DO-0102 Seguimento</t>
  </si>
  <si>
    <t>DO-0103 Extinción</t>
  </si>
  <si>
    <t xml:space="preserve">DO-02:Planificación e desenvolvemento do ensino </t>
  </si>
  <si>
    <t>DO-0201 Planificación</t>
  </si>
  <si>
    <t>Resultados EAD</t>
  </si>
  <si>
    <t>DO-0202 Promoción</t>
  </si>
  <si>
    <t>DO-0203 Orientación</t>
  </si>
  <si>
    <t>DO-0204 Prácticas</t>
  </si>
  <si>
    <t>DO-0205 Mobilidade</t>
  </si>
  <si>
    <t xml:space="preserve">DO-03: Información pública e rendemento de contas </t>
  </si>
  <si>
    <t>DO-0301: Información pública e rendemento de contas</t>
  </si>
  <si>
    <t>Xestión Académica (AC)</t>
  </si>
  <si>
    <t>Procesos Soporte</t>
  </si>
  <si>
    <t>Xestión do persoal (PE)</t>
  </si>
  <si>
    <t>PE-02 PDI</t>
  </si>
  <si>
    <t xml:space="preserve">PE-01 PAS </t>
  </si>
  <si>
    <t>Xestión Documental (XD)</t>
  </si>
  <si>
    <t>Xestión da infraestrutura (IA)</t>
  </si>
  <si>
    <t>IA-01 Recursos e servizos</t>
  </si>
  <si>
    <t>I5</t>
  </si>
  <si>
    <t>I3-1</t>
  </si>
  <si>
    <t>I3-2</t>
  </si>
  <si>
    <t>Resultados dos indicadores do SGC</t>
  </si>
  <si>
    <t>I7-1</t>
  </si>
  <si>
    <t>I7-2</t>
  </si>
  <si>
    <t>Indicadores de mobilidade do estudantado</t>
  </si>
  <si>
    <t xml:space="preserve">Indicadores de mobilidade do PDI </t>
  </si>
  <si>
    <t>I8-1</t>
  </si>
  <si>
    <t>I8-2</t>
  </si>
  <si>
    <t>Indicadores de resultados</t>
  </si>
  <si>
    <t>I10-1</t>
  </si>
  <si>
    <t>I10-2</t>
  </si>
  <si>
    <t>I10-3</t>
  </si>
  <si>
    <t>I10-4</t>
  </si>
  <si>
    <t>I10-5</t>
  </si>
  <si>
    <t>I10-6</t>
  </si>
  <si>
    <t>I10-7</t>
  </si>
  <si>
    <t>I10-8</t>
  </si>
  <si>
    <t>Denominación Indicador</t>
  </si>
  <si>
    <t>Taxa de graduación da titulación</t>
  </si>
  <si>
    <t>Taxa de eficiencia</t>
  </si>
  <si>
    <t>Taxa de éxito</t>
  </si>
  <si>
    <t>Taxa de avaliación</t>
  </si>
  <si>
    <t>Relación de Oferta / Demanda de prazas</t>
  </si>
  <si>
    <t>I11-1</t>
  </si>
  <si>
    <t>I11-2</t>
  </si>
  <si>
    <t>I11-3</t>
  </si>
  <si>
    <t>Procedimientos asociados</t>
  </si>
  <si>
    <t>Denominación</t>
  </si>
  <si>
    <t>I21</t>
  </si>
  <si>
    <t>I22</t>
  </si>
  <si>
    <t>I23</t>
  </si>
  <si>
    <t>I24</t>
  </si>
  <si>
    <t>I26</t>
  </si>
  <si>
    <t>I31</t>
  </si>
  <si>
    <t>I32</t>
  </si>
  <si>
    <t>I33</t>
  </si>
  <si>
    <t>I34</t>
  </si>
  <si>
    <t>I35</t>
  </si>
  <si>
    <t>I36</t>
  </si>
  <si>
    <t>I37</t>
  </si>
  <si>
    <t>I38</t>
  </si>
  <si>
    <t>I39</t>
  </si>
  <si>
    <t>% Participación do PDI do título en plans de formación</t>
  </si>
  <si>
    <t>% PDI do título avaliado polo programa DOCENTIA e resultados obtidos</t>
  </si>
  <si>
    <t>I23-1</t>
  </si>
  <si>
    <t>I23-2</t>
  </si>
  <si>
    <t>I23-3</t>
  </si>
  <si>
    <t>I24-1</t>
  </si>
  <si>
    <t>I24-2</t>
  </si>
  <si>
    <t>I26-1</t>
  </si>
  <si>
    <t>I26-2</t>
  </si>
  <si>
    <t>I26-3</t>
  </si>
  <si>
    <t>I26-4</t>
  </si>
  <si>
    <t>I40</t>
  </si>
  <si>
    <t>I41</t>
  </si>
  <si>
    <t>I42</t>
  </si>
  <si>
    <t>I43</t>
  </si>
  <si>
    <t>I50</t>
  </si>
  <si>
    <t>Nº Accións de promoción realizadas</t>
  </si>
  <si>
    <t>% Accións de Mellora finalizadas en prazo</t>
  </si>
  <si>
    <t>Media alumnos por grupo de docencia ou PDA</t>
  </si>
  <si>
    <t>I50-1</t>
  </si>
  <si>
    <t>I20</t>
  </si>
  <si>
    <t>I20-1</t>
  </si>
  <si>
    <t>I20-2</t>
  </si>
  <si>
    <t>I20-3</t>
  </si>
  <si>
    <t>I20-4</t>
  </si>
  <si>
    <t>I27</t>
  </si>
  <si>
    <t>I28</t>
  </si>
  <si>
    <t>I30</t>
  </si>
  <si>
    <t>I39-1</t>
  </si>
  <si>
    <t>I39-2</t>
  </si>
  <si>
    <t>XD-01: Control dos documentos e dos rexistros</t>
  </si>
  <si>
    <t>XD-01 Documentos e Rexistros</t>
  </si>
  <si>
    <t>Procesos</t>
  </si>
  <si>
    <t>Resultados do PDI avaliado</t>
  </si>
  <si>
    <t xml:space="preserve">Indicadores </t>
  </si>
  <si>
    <t>Cod</t>
  </si>
  <si>
    <t>Panel de indicadores- Cadro de mando</t>
  </si>
  <si>
    <t>DE-02  Seguimento e Medición;  Este indicador mostra os resultados do conxunto dos indicadores do cadro de mando</t>
  </si>
  <si>
    <t>DE-02  Seguimento e Medición; 
DE-03 Revisión do sistema pola dirección</t>
  </si>
  <si>
    <t>Titulación</t>
  </si>
  <si>
    <t>Centro</t>
  </si>
  <si>
    <t>Nº</t>
  </si>
  <si>
    <t>I25</t>
  </si>
  <si>
    <t>I44</t>
  </si>
  <si>
    <t>I45</t>
  </si>
  <si>
    <t>Nº PDI que imparte docencia en titulación</t>
  </si>
  <si>
    <t>Descripcion e Fonte de Información</t>
  </si>
  <si>
    <t>I10-9</t>
  </si>
  <si>
    <t>I10-10</t>
  </si>
  <si>
    <t>I10-11</t>
  </si>
  <si>
    <t>I10-12</t>
  </si>
  <si>
    <t>Taxa de éxito por materia</t>
  </si>
  <si>
    <t>DO-0301 Información Pública</t>
  </si>
  <si>
    <t>I39-3</t>
  </si>
  <si>
    <t>I39-4</t>
  </si>
  <si>
    <t>----</t>
  </si>
  <si>
    <t>-----</t>
  </si>
  <si>
    <t>I1-I2</t>
  </si>
  <si>
    <t xml:space="preserve">Taxa de Ocupación </t>
  </si>
  <si>
    <t>Taxa de Preferencia (só Graos)</t>
  </si>
  <si>
    <t>Taxa de Adecuación (só Graos)</t>
  </si>
  <si>
    <t xml:space="preserve">Nota media do acceso </t>
  </si>
  <si>
    <t>Nº de procedementos actualizados no curso académico</t>
  </si>
  <si>
    <t>I5-1</t>
  </si>
  <si>
    <t>I7-3</t>
  </si>
  <si>
    <t>% Participación do PAS do centro en plans de formación</t>
  </si>
  <si>
    <t>% Estudantes que participan en programas de mobilidade</t>
  </si>
  <si>
    <t>Nº PDI en plans de formación do título</t>
  </si>
  <si>
    <t>Nº PDI propio que participa en programas de mobilidade</t>
  </si>
  <si>
    <t>% de PDI que participa en programas de mobilidade</t>
  </si>
  <si>
    <t>Engadir a información na Folla Anexos do Cadro de Mando, sobre as taxas de rendemento das titulación que se pode obter na consulta REN. Rendemento por materia 
https://secretaria.uvigo.gal/uv/web/transparencia/informe/show/5/51/64</t>
  </si>
  <si>
    <t>Engadir a información na Folla Anexos do Cadro de Mando, sobre as taxas de Éxito das titulación que se pode obter na consulta REN. Rendemento por materia
https://secretaria.uvigo.gal/uv/web/transparencia/informe/show/5/51/64</t>
  </si>
  <si>
    <t>Panel de indicadores- Cadro de mando dos Procedementos de Calidade</t>
  </si>
  <si>
    <t>Nº Obxectivos conseguidos</t>
  </si>
  <si>
    <t>I50-11</t>
  </si>
  <si>
    <t>Este indicador está establecido polo centro, e está asociado a esta titulación. Indicar o resultado e a meta asociada.</t>
  </si>
  <si>
    <t>DE-02  Seguimento e Medición</t>
  </si>
  <si>
    <t xml:space="preserve">Satisfacción do Profesorado cos recursos materiais e servizos </t>
  </si>
  <si>
    <t>Índice de satisfacción do Profesorado coas titulacións</t>
  </si>
  <si>
    <t>Taxa de abandono da titulación (CURSA)</t>
  </si>
  <si>
    <t xml:space="preserve">Satisfacción das Persoas tituladas cos recursos materiais e servizos </t>
  </si>
  <si>
    <t>Satisfacción do Profesorado  coa promoción da titulación e a información pública na web</t>
  </si>
  <si>
    <t>Satisfacción das Persoas tituladas  coa promoción da titulación e a información pública na web</t>
  </si>
  <si>
    <t xml:space="preserve">Grao de satisfacción das Persoas Tituladas coas Prácticas </t>
  </si>
  <si>
    <t>Satisfacción do Estudantado  coa promoción da titulación e a información pública na web</t>
  </si>
  <si>
    <t>Satisfacción do Estudantado coa orientación recibida no centro</t>
  </si>
  <si>
    <t xml:space="preserve">Satisfacción do Estudantado cos recursos materiais e servizos </t>
  </si>
  <si>
    <t>Índice de satisfacción do Estudantado coas titulacións</t>
  </si>
  <si>
    <t>Satisfacción do Estudantado cos RRHH da titulación</t>
  </si>
  <si>
    <t>Satisfacción do Profesorado cos RRHH da titulación</t>
  </si>
  <si>
    <t>Satisfacción das Persoas tituladas cos RRHH da titulación</t>
  </si>
  <si>
    <t>Nº Estudantado matriculado</t>
  </si>
  <si>
    <t>Indicador 11</t>
  </si>
  <si>
    <t>Nº PDI avaliado en DOCENTIA</t>
  </si>
  <si>
    <t>% PDI que participa en DOCENTIA</t>
  </si>
  <si>
    <t>Engadir a información da titulación da táboa "2.7 Resultados por centro" do informe institucional de resultados na folla de anexos
https://www.uvigo.gal/universidade/calidade/programas-calidade/docencia/programa-docentia</t>
  </si>
  <si>
    <t>% Alumnado en prácticas académicas</t>
  </si>
  <si>
    <t>Nº Estudantado titorizado</t>
  </si>
  <si>
    <t xml:space="preserve">Titulación </t>
  </si>
  <si>
    <t xml:space="preserve">Excelente </t>
  </si>
  <si>
    <t xml:space="preserve">Notable </t>
  </si>
  <si>
    <t xml:space="preserve">Favorable </t>
  </si>
  <si>
    <t>Desfavorable</t>
  </si>
  <si>
    <t>Taxa de Rendemento</t>
  </si>
  <si>
    <t>Materia 1</t>
  </si>
  <si>
    <t>Materia 2</t>
  </si>
  <si>
    <t>Materia 3</t>
  </si>
  <si>
    <t>Materia 4</t>
  </si>
  <si>
    <t>Materia 5</t>
  </si>
  <si>
    <t>Materia 6</t>
  </si>
  <si>
    <t>Materia 7</t>
  </si>
  <si>
    <t>I10-7
I10-10</t>
  </si>
  <si>
    <t>Área de Calidade</t>
  </si>
  <si>
    <t>Índice</t>
  </si>
  <si>
    <t>Resumo dos Resultados</t>
  </si>
  <si>
    <t>Resultados por procedementos</t>
  </si>
  <si>
    <t>Indicadores de Centro</t>
  </si>
  <si>
    <t>Anexos do Cadro de Mando</t>
  </si>
  <si>
    <t>Indicadores do Sistema de Garantía de Calidade</t>
  </si>
  <si>
    <t>Indicadores do Grao en Enxeñaría de Tecnoloxías de Telecomunicación</t>
  </si>
  <si>
    <t>Indicadores do Máster Universitario en Matemática Industrial</t>
  </si>
  <si>
    <t>Indicadores do Máster Universitario en Enxeñaría de Telecomunicación</t>
  </si>
  <si>
    <t>Panel de indicadores - Cadro de mando da Escola de Enxeñaría de Telecomunicación</t>
  </si>
  <si>
    <t>Indicadores do Máster Universitario en Visión por Computador</t>
  </si>
  <si>
    <t>Cadro de Mando da Escola de Enxeñaría de Telecomunicación</t>
  </si>
  <si>
    <t>Panel de indicadores- Cadro de mando do Grao en Enxeñaría de Tecnoloxías de Telecomunicación</t>
  </si>
  <si>
    <t>Panel de indicadores- Cadro de mando do Máster Universitario en Matemática Industrial</t>
  </si>
  <si>
    <t>Panel de indicadores- Cadro de mando do Máster Universitario en Enxeñaría de Telecomunicación</t>
  </si>
  <si>
    <t>Panel de indicadores- Cadro de mando do Máster Universitario en Ciberseguridade</t>
  </si>
  <si>
    <t>Panel de indicadores- Cadro de mando do Máster Universitario en Visión por Computador</t>
  </si>
  <si>
    <t>Panel de indicadores- Cadro de mando do Máster Universitario en Ciencia e tecnoloxías de información cuántica</t>
  </si>
  <si>
    <t>Grao en Enxeñaría de Tecnoloxías de Telecomunicación</t>
  </si>
  <si>
    <t>Escola de Enxeñaría de Telecomunicación</t>
  </si>
  <si>
    <t>V05G301V01</t>
  </si>
  <si>
    <t>V05M135V01</t>
  </si>
  <si>
    <t>V05M145V01</t>
  </si>
  <si>
    <t>V05M175V11</t>
  </si>
  <si>
    <t>V05M185V01</t>
  </si>
  <si>
    <t>V05M198V01</t>
  </si>
  <si>
    <t>M. Univ. en Matemática Industrial</t>
  </si>
  <si>
    <t>M. Univ. en Enxeñaría de Telecomunicación</t>
  </si>
  <si>
    <t>M. Univ. en Ciberseguridade</t>
  </si>
  <si>
    <t>M. Univ. en Ciencia e tecnoloxías de información cuántica</t>
  </si>
  <si>
    <t>Indicadores do Máster Universitario en Ciberseguridade</t>
  </si>
  <si>
    <t>Indicadores do Máster Universitario en Ciencia e Tecnoloxías de Información Cuántica</t>
  </si>
  <si>
    <t>M. Info. Cuántica</t>
  </si>
  <si>
    <t>M. Univ. en Visión por Computador</t>
  </si>
  <si>
    <t>Observacións</t>
  </si>
  <si>
    <t>Datos</t>
  </si>
  <si>
    <t>Resultados</t>
  </si>
  <si>
    <t>Meta Taxa de éxito</t>
  </si>
  <si>
    <t>Meta Taxa de Rendemento</t>
  </si>
  <si>
    <t>Acada a meta de éxito</t>
  </si>
  <si>
    <t>Acada a meta de Rto.</t>
  </si>
  <si>
    <t>https://secretaria.uvigo.gal/uv/web/transparencia/informe/show/5/51/64</t>
  </si>
  <si>
    <t>Taxa de Rendemento por materia</t>
  </si>
  <si>
    <t>Taxa de Rendemento por materia
Taxa de éxito por materia</t>
  </si>
  <si>
    <t>Grao de Satisfacción do estudantado co PAT</t>
  </si>
  <si>
    <t>Índice de satisfacción coa organización e o desenvolvemento</t>
  </si>
  <si>
    <t>I44-1</t>
  </si>
  <si>
    <t>Satisfacción do Estudantado coa organización e o desenvolvemento</t>
  </si>
  <si>
    <t>I44-2</t>
  </si>
  <si>
    <t>Satisfacción do Profesorado coa organización e o desenvolvemento</t>
  </si>
  <si>
    <t>Satisfacción das Persoas tituladas coa organización e o desenvolvemento</t>
  </si>
  <si>
    <t>I44-3</t>
  </si>
  <si>
    <t>Nº Estudantes de novo ingreso (Grao e Máster)</t>
  </si>
  <si>
    <t>I46</t>
  </si>
  <si>
    <t>Curso X+1</t>
  </si>
  <si>
    <t xml:space="preserve">Nº Queixas recibidas </t>
  </si>
  <si>
    <t>% de Titulacións que renovaron a súa acreditación</t>
  </si>
  <si>
    <t>I29-1</t>
  </si>
  <si>
    <t>Nº Titulacións en proceso de verificación</t>
  </si>
  <si>
    <t>I29-2</t>
  </si>
  <si>
    <t>Nº Titulacións en proceso de modificación substancial</t>
  </si>
  <si>
    <t>I29-3</t>
  </si>
  <si>
    <t>Nº Titulacións en proceso de renovación da acreditación</t>
  </si>
  <si>
    <t>% Titulacións con avaliación favorable en Seguimento</t>
  </si>
  <si>
    <r>
      <rPr>
        <b/>
        <sz val="10"/>
        <rFont val="Calibri"/>
        <family val="2"/>
        <scheme val="minor"/>
      </rPr>
      <t xml:space="preserve">Cubrir Meta e Resultado
</t>
    </r>
    <r>
      <rPr>
        <sz val="10"/>
        <rFont val="Calibri"/>
        <family val="2"/>
        <scheme val="minor"/>
      </rPr>
      <t>Indicar a % de titulacións que se imparten no centro que obtiveron unha avaliación Favorable no Informe de definitivo do Seguimento da ACSUG sobre o total das titulacións que participaron. Incluír únicamente as titulacións que recibiron o informe final neste curso.</t>
    </r>
  </si>
  <si>
    <t>Nº Titulacións en proceso de Seguimento</t>
  </si>
  <si>
    <r>
      <rPr>
        <b/>
        <sz val="10"/>
        <rFont val="Calibri"/>
        <family val="2"/>
        <scheme val="minor"/>
      </rPr>
      <t xml:space="preserve">Só cubrir o Resultado, é un indicador informativo
</t>
    </r>
    <r>
      <rPr>
        <sz val="10"/>
        <rFont val="Calibri"/>
        <family val="2"/>
        <scheme val="minor"/>
      </rPr>
      <t>Indicar o Nº de titulacións que se imparten no centro que estan en proceso de seguimento da ACSUG</t>
    </r>
  </si>
  <si>
    <t>Nº Titulacións en proceso de extinción ou suspensión</t>
  </si>
  <si>
    <r>
      <rPr>
        <b/>
        <sz val="10"/>
        <rFont val="Calibri"/>
        <family val="2"/>
        <scheme val="minor"/>
      </rPr>
      <t xml:space="preserve">Só cubrir o Resultado, é un indicador informativo
</t>
    </r>
    <r>
      <rPr>
        <sz val="10"/>
        <rFont val="Calibri"/>
        <family val="2"/>
        <scheme val="minor"/>
      </rPr>
      <t>Indicar o Nº de titulacións que se impartiron no centro no curso pasado, que están nun proceso de suspensión ou extinción</t>
    </r>
  </si>
  <si>
    <r>
      <rPr>
        <b/>
        <sz val="10"/>
        <rFont val="Calibri"/>
        <family val="2"/>
        <scheme val="minor"/>
      </rPr>
      <t xml:space="preserve">Só cubrir o Resultado, é un indicador informativo
</t>
    </r>
    <r>
      <rPr>
        <sz val="10"/>
        <rFont val="Calibri"/>
        <family val="2"/>
        <scheme val="minor"/>
      </rPr>
      <t>Indicar o Nº de accións de promoción realizadas segundo o plan de promoción previsto polo centro e as súas titulacións.</t>
    </r>
  </si>
  <si>
    <r>
      <rPr>
        <b/>
        <sz val="10"/>
        <rFont val="Calibri"/>
        <family val="2"/>
        <scheme val="minor"/>
      </rPr>
      <t>Cubrir Meta e Resultado</t>
    </r>
    <r>
      <rPr>
        <sz val="10"/>
        <rFont val="Calibri"/>
        <family val="2"/>
        <scheme val="minor"/>
      </rPr>
      <t xml:space="preserve">
Indicar o Grao de satisfacción do estudantado co PAT, mediante unha enquisa vosa. No caso de utilizar a enquisa do Anexo IV-A da "Guía para a elaboración do PAT", incluiríase o valor do ítem 4 " Valore o grao de utilidade do PAT"</t>
    </r>
  </si>
  <si>
    <r>
      <rPr>
        <b/>
        <sz val="10"/>
        <rFont val="Calibri"/>
        <family val="2"/>
        <scheme val="minor"/>
      </rPr>
      <t xml:space="preserve">Só cubrir o Resultado, é un indicador informativo
</t>
    </r>
    <r>
      <rPr>
        <sz val="10"/>
        <rFont val="Calibri"/>
        <family val="2"/>
        <scheme val="minor"/>
      </rPr>
      <t xml:space="preserve">Indicar o Nº de procedementos actualizados neste curso </t>
    </r>
  </si>
  <si>
    <r>
      <rPr>
        <b/>
        <sz val="10"/>
        <rFont val="Calibri"/>
        <family val="2"/>
        <scheme val="minor"/>
      </rPr>
      <t>Cubrir Meta e Resultado</t>
    </r>
    <r>
      <rPr>
        <sz val="10"/>
        <rFont val="Calibri"/>
        <family val="2"/>
        <scheme val="minor"/>
      </rPr>
      <t xml:space="preserve">
Indicar a % de rexistros co estado </t>
    </r>
    <r>
      <rPr>
        <i/>
        <sz val="10"/>
        <rFont val="Calibri"/>
        <family val="2"/>
        <scheme val="minor"/>
      </rPr>
      <t xml:space="preserve">"Completado" </t>
    </r>
    <r>
      <rPr>
        <sz val="10"/>
        <rFont val="Calibri"/>
        <family val="2"/>
        <scheme val="minor"/>
      </rPr>
      <t>na aplicación SGIC do curso pasado</t>
    </r>
  </si>
  <si>
    <t>PROCESOS ESTRATÉXICOS</t>
  </si>
  <si>
    <t>DIRECCIÓN ESTRATÉXICA (DE)</t>
  </si>
  <si>
    <t>XESTIÓN DA CALIDADE E MELLORA CONTINUA (MC)</t>
  </si>
  <si>
    <t>DE-03 Revisión do sistema pola dirección</t>
  </si>
  <si>
    <t>MC-05 Medición satisfacción dos grupos interese</t>
  </si>
  <si>
    <t>PROCESOS CLAVE</t>
  </si>
  <si>
    <t>DOCENCIA (DO)</t>
  </si>
  <si>
    <t>XESTIÓN  ACADÉMICA (AC)</t>
  </si>
  <si>
    <t>AC-01: Acceso, evolución e Expedición de Titulos Oficiais</t>
  </si>
  <si>
    <t>PROCESOS SOPORTE</t>
  </si>
  <si>
    <t>XESTIÓN DO 
PERSOAL (PE)</t>
  </si>
  <si>
    <t>XESTIÓN 
DOCUMENTAL (XD)</t>
  </si>
  <si>
    <t>XESTIÓN DA INFRAESTRUTURA  (IA)</t>
  </si>
  <si>
    <t>Nº Accións de mellora definidas neste curso</t>
  </si>
  <si>
    <r>
      <rPr>
        <b/>
        <sz val="10"/>
        <rFont val="Calibri"/>
        <family val="2"/>
        <scheme val="minor"/>
      </rPr>
      <t>Só cubrir o Resultado, é un indicador informativo</t>
    </r>
    <r>
      <rPr>
        <sz val="10"/>
        <rFont val="Calibri"/>
        <family val="2"/>
        <scheme val="minor"/>
      </rPr>
      <t xml:space="preserve">
Nº de melloras rexistradas asociadas á titulación na aplicación SGIC neste curso </t>
    </r>
  </si>
  <si>
    <t>Nº Estudantes propios que participan en programas de mobilidade</t>
  </si>
  <si>
    <r>
      <rPr>
        <b/>
        <sz val="10"/>
        <color theme="1"/>
        <rFont val="Calibri"/>
        <family val="2"/>
        <scheme val="minor"/>
      </rPr>
      <t xml:space="preserve">Só Cubrir a Meta. O Resultado calcúlase de xeito automático
</t>
    </r>
    <r>
      <rPr>
        <sz val="10"/>
        <color theme="1"/>
        <rFont val="Calibri"/>
        <family val="2"/>
        <scheme val="minor"/>
      </rPr>
      <t>% Estudantado que participa en programas de mobilidade con relación ao estudantado matriculado. 
Porcentaxe que se calcula de xeito automático, a partir do indicador I3-1 e I45</t>
    </r>
  </si>
  <si>
    <r>
      <rPr>
        <b/>
        <sz val="10"/>
        <color theme="1"/>
        <rFont val="Calibri"/>
        <family val="2"/>
        <scheme val="minor"/>
      </rPr>
      <t xml:space="preserve">Cubrir Meta e Resultado
</t>
    </r>
    <r>
      <rPr>
        <sz val="10"/>
        <color theme="1"/>
        <rFont val="Calibri"/>
        <family val="2"/>
        <scheme val="minor"/>
      </rPr>
      <t xml:space="preserve">Seleccionar o dato na consulta </t>
    </r>
    <r>
      <rPr>
        <i/>
        <sz val="10"/>
        <color theme="1"/>
        <rFont val="Calibri"/>
        <family val="2"/>
        <scheme val="minor"/>
      </rPr>
      <t>"FOR. Formación e mobilidade do PDI"</t>
    </r>
    <r>
      <rPr>
        <sz val="10"/>
        <color theme="1"/>
        <rFont val="Calibri"/>
        <family val="2"/>
        <scheme val="minor"/>
      </rPr>
      <t xml:space="preserve"> do portal de transparencia
https://secretaria.uvigo.gal/uv/web/transparencia/informe/show/5/34/68</t>
    </r>
  </si>
  <si>
    <r>
      <rPr>
        <b/>
        <sz val="10"/>
        <color theme="1"/>
        <rFont val="Calibri"/>
        <family val="2"/>
        <scheme val="minor"/>
      </rPr>
      <t xml:space="preserve">Só Cubrir a Meta. O Resultado calcúlase de xeito automático.
</t>
    </r>
    <r>
      <rPr>
        <sz val="10"/>
        <color theme="1"/>
        <rFont val="Calibri"/>
        <family val="2"/>
        <scheme val="minor"/>
      </rPr>
      <t>% de PDI que participa en programas de mobilidade con relación ao PDI total, que se calcula a partir dos indicadores I8-1 e I46</t>
    </r>
  </si>
  <si>
    <t>Este indicador atópase no rexistro "R1 DO-0204" na aplicación SGIC da secretaría virtual: https://secretaria.uvigo.gal/uv/web/sgic/admin/evidencias/list</t>
  </si>
  <si>
    <t>Valor mínimo das taxas de Rendemento dunha materia da titulación</t>
  </si>
  <si>
    <t>Valor mínimo das taxas de Éxito dunha materia da titulación</t>
  </si>
  <si>
    <r>
      <rPr>
        <b/>
        <sz val="10"/>
        <rFont val="Calibri"/>
        <family val="2"/>
        <scheme val="minor"/>
      </rPr>
      <t xml:space="preserve">Cubrir Meta e Resultado
</t>
    </r>
    <r>
      <rPr>
        <sz val="10"/>
        <rFont val="Calibri"/>
        <family val="2"/>
        <scheme val="minor"/>
      </rPr>
      <t xml:space="preserve">Acceder á consulta de PRE.GRA Admisión de Grao, https://secretaria.uvigo.gal/uv/web/transparencia/informe/show/5/51/3
Posteriormente elixir a folla de Taxas de ocupación, preferencia e adecuación </t>
    </r>
  </si>
  <si>
    <r>
      <rPr>
        <b/>
        <sz val="10"/>
        <rFont val="Calibri"/>
        <family val="2"/>
        <scheme val="minor"/>
      </rPr>
      <t>Cubrir Meta e Resultado</t>
    </r>
    <r>
      <rPr>
        <sz val="10"/>
        <rFont val="Calibri"/>
        <family val="2"/>
        <scheme val="minor"/>
      </rPr>
      <t xml:space="preserve">
Acceder á consulta de PRE.GRA Admisión de Grao, https://secretaria.uvigo.gal/uv/web/transparencia/informe/show/5/51/3
Posteriormente elixir a folla de Taxas de ocupación, preferencia e adecuación </t>
    </r>
  </si>
  <si>
    <r>
      <rPr>
        <b/>
        <sz val="10"/>
        <rFont val="Calibri"/>
        <family val="2"/>
        <scheme val="minor"/>
      </rPr>
      <t xml:space="preserve">Só cubrir o Resultado, é un indicador informativo
</t>
    </r>
    <r>
      <rPr>
        <sz val="10"/>
        <rFont val="Calibri"/>
        <family val="2"/>
        <scheme val="minor"/>
      </rPr>
      <t>Introducir a inserción laboral da da titulación da secretaría virtual
https://secretaria.uvigo.gal/uv/web/transparencia/grupo/show/5/69</t>
    </r>
  </si>
  <si>
    <r>
      <t xml:space="preserve">Este indicador atópase no rexistro </t>
    </r>
    <r>
      <rPr>
        <i/>
        <sz val="10"/>
        <color theme="1"/>
        <rFont val="Calibri"/>
        <family val="2"/>
        <scheme val="minor"/>
      </rPr>
      <t xml:space="preserve">"R1 DO-0201 PDA" </t>
    </r>
    <r>
      <rPr>
        <sz val="10"/>
        <color theme="1"/>
        <rFont val="Calibri"/>
        <family val="2"/>
        <scheme val="minor"/>
      </rPr>
      <t>na aplicación SGIC da secretaría virtual: https://secretaria.uvigo.gal/uv/web/sgic/admin/evidencias/list</t>
    </r>
  </si>
  <si>
    <t>Índice das enquisas de satisfacción coas titulacións</t>
  </si>
  <si>
    <t>Índice de satisfacción das Persoas tituladas coas titulacións</t>
  </si>
  <si>
    <t>I23-4</t>
  </si>
  <si>
    <t>Índice de satisfacción coa orientación recibida no centro</t>
  </si>
  <si>
    <t>Satisfacción das Persoas tituladas coa orientación académica recibida no centro</t>
  </si>
  <si>
    <t>I24-3</t>
  </si>
  <si>
    <t>Satisfacción das Persoas tituladas coa orientación profesional e laboral recibida no centro</t>
  </si>
  <si>
    <r>
      <rPr>
        <b/>
        <sz val="10"/>
        <color theme="1"/>
        <rFont val="Calibri"/>
        <family val="2"/>
        <scheme val="minor"/>
      </rPr>
      <t xml:space="preserve">Cubrir Meta e Resultado
</t>
    </r>
    <r>
      <rPr>
        <sz val="10"/>
        <color theme="1"/>
        <rFont val="Calibri"/>
        <family val="2"/>
        <scheme val="minor"/>
      </rPr>
      <t xml:space="preserve">% estudantes en prácticas sobre matrícula da titulación do documentos </t>
    </r>
    <r>
      <rPr>
        <i/>
        <sz val="10"/>
        <color theme="1"/>
        <rFont val="Calibri"/>
        <family val="2"/>
        <scheme val="minor"/>
      </rPr>
      <t>"prácticas"</t>
    </r>
    <r>
      <rPr>
        <sz val="10"/>
        <color theme="1"/>
        <rFont val="Calibri"/>
        <family val="2"/>
        <scheme val="minor"/>
      </rPr>
      <t xml:space="preserve"> https://secretaria.uvigo.gal/uv/web/transparencia/informe/show/5/5/9</t>
    </r>
  </si>
  <si>
    <r>
      <rPr>
        <b/>
        <sz val="10"/>
        <rFont val="Calibri"/>
        <family val="2"/>
        <scheme val="minor"/>
      </rPr>
      <t xml:space="preserve">Cubrir Meta e Resultado. 
</t>
    </r>
    <r>
      <rPr>
        <sz val="10"/>
        <rFont val="Calibri"/>
        <family val="2"/>
        <scheme val="minor"/>
      </rPr>
      <t xml:space="preserve">Introducir o Grao de satisfacción do estudantado co PAT, mediante unha enquisa de realización propia. No caso de utilizar a enquisa do Anexo IV-A da </t>
    </r>
    <r>
      <rPr>
        <i/>
        <sz val="10"/>
        <rFont val="Calibri"/>
        <family val="2"/>
        <scheme val="minor"/>
      </rPr>
      <t>"Guía para a elaboración do PAT"</t>
    </r>
    <r>
      <rPr>
        <sz val="10"/>
        <rFont val="Calibri"/>
        <family val="2"/>
        <scheme val="minor"/>
      </rPr>
      <t>, incluiríase o valor do ítem 4 " Valore o grao de utilidade do PAT"</t>
    </r>
  </si>
  <si>
    <t xml:space="preserve">Grao de satisfacción cos RRHH </t>
  </si>
  <si>
    <r>
      <rPr>
        <b/>
        <sz val="10"/>
        <color theme="1"/>
        <rFont val="Calibri"/>
        <family val="2"/>
        <scheme val="minor"/>
      </rPr>
      <t>Cubrir Meta e Resultado</t>
    </r>
    <r>
      <rPr>
        <sz val="10"/>
        <color theme="1"/>
        <rFont val="Calibri"/>
        <family val="2"/>
        <scheme val="minor"/>
      </rPr>
      <t xml:space="preserve">
Porcentaxe das accións de mellora que está prevista a súa finalización neste curso, e efectivamente están finalizadas, sobre o total das accións de mellora que finalizaban o curso de referencia.</t>
    </r>
  </si>
  <si>
    <r>
      <rPr>
        <b/>
        <sz val="10"/>
        <color theme="1"/>
        <rFont val="Calibri"/>
        <family val="2"/>
        <scheme val="minor"/>
      </rPr>
      <t xml:space="preserve">Cubrir Meta e Resultado
</t>
    </r>
    <r>
      <rPr>
        <sz val="10"/>
        <color theme="1"/>
        <rFont val="Calibri"/>
        <family val="2"/>
        <scheme val="minor"/>
      </rPr>
      <t>Este indicador está establecido polo centro, e está asociado a esta titulación.</t>
    </r>
  </si>
  <si>
    <t>Cubrir Meta e Resultado
Este indicador está establecido polo centro, e está asociado a esta titulación.</t>
  </si>
  <si>
    <r>
      <rPr>
        <b/>
        <sz val="10"/>
        <rFont val="Calibri"/>
        <family val="2"/>
        <scheme val="minor"/>
      </rPr>
      <t xml:space="preserve">Só cubrir o Resultado, é un indicador informativo
</t>
    </r>
    <r>
      <rPr>
        <sz val="10"/>
        <rFont val="Calibri"/>
        <family val="2"/>
        <scheme val="minor"/>
      </rPr>
      <t>Nº de estudantado incluído no PAT</t>
    </r>
  </si>
  <si>
    <t>AC-01: Acceso, Evolución e Expedición de Titulos Oficiais</t>
  </si>
  <si>
    <t xml:space="preserve">Nº dos obxectivos I3-1 e I3-2 que se acadan </t>
  </si>
  <si>
    <r>
      <rPr>
        <b/>
        <sz val="10"/>
        <color theme="1"/>
        <rFont val="Calibri"/>
        <family val="2"/>
        <scheme val="minor"/>
      </rPr>
      <t xml:space="preserve">Non Cubrir a Meta nin o Resultado. Calcúlanse de xeito automático
</t>
    </r>
    <r>
      <rPr>
        <sz val="10"/>
        <color theme="1"/>
        <rFont val="Calibri"/>
        <family val="2"/>
        <scheme val="minor"/>
      </rPr>
      <t>Este indicador mostra a porcentaxe dos obxectivos que acadan as súas metas establecidas.</t>
    </r>
  </si>
  <si>
    <t>Indicadores de formación do PDI</t>
  </si>
  <si>
    <t xml:space="preserve">Nº dos obxectivos I5-1 e I5-2 que se acadan </t>
  </si>
  <si>
    <t>I5-2</t>
  </si>
  <si>
    <r>
      <rPr>
        <b/>
        <sz val="10"/>
        <color theme="1"/>
        <rFont val="Calibri"/>
        <family val="2"/>
        <scheme val="minor"/>
      </rPr>
      <t>Cubrir a Meta. O Resultado calcúlase de xeito automático.</t>
    </r>
    <r>
      <rPr>
        <sz val="10"/>
        <color theme="1"/>
        <rFont val="Calibri"/>
        <family val="2"/>
        <scheme val="minor"/>
      </rPr>
      <t xml:space="preserve">
É a porcentaxe do PDI que participa en plans de formación, que se calcula de xeito automático a partir do indicador I5-1 e I46</t>
    </r>
  </si>
  <si>
    <t xml:space="preserve">Nº dos obxectivos (I7-1 e I7-2) que se acadan </t>
  </si>
  <si>
    <t xml:space="preserve">Nº dos obxectivos (I8-1 e I8-2) que se acadan </t>
  </si>
  <si>
    <t xml:space="preserve">Nº dos obxectivos (I10-1 ata I10-12) que se acadan </t>
  </si>
  <si>
    <t xml:space="preserve">Nº dos obxectivos (I11-1, I11-2 e I11-3) que se acadan </t>
  </si>
  <si>
    <t xml:space="preserve">Nº dos obxectivos (I20-1, I20-2, I20-3 e I20-4) que se acadan </t>
  </si>
  <si>
    <t xml:space="preserve">Nº dos obxectivos (I23-1, I23-2, I23-3 e I23-4) que se acadan </t>
  </si>
  <si>
    <t xml:space="preserve">Nº dos obxectivos (I26-1, I26-2, I26-3 e I26-4) que se acadan </t>
  </si>
  <si>
    <t xml:space="preserve">Nº dos obxectivos (I39-1, I39-2, I39-3 e I39-4) que se acadan </t>
  </si>
  <si>
    <t xml:space="preserve">Nº dos obxectivos (I44-1, I44-2, I44-3 e I44-4) que se acadan </t>
  </si>
  <si>
    <t xml:space="preserve">Nº dos obxectivos I50-11 ata I50-20 que se acadan </t>
  </si>
  <si>
    <t>Indicadores do Máster Universitario en Internet das Cousas - IoT</t>
  </si>
  <si>
    <t>V05M200V01</t>
  </si>
  <si>
    <t>M. Univ. en Internet das Cousas - IoT</t>
  </si>
  <si>
    <t>M. IoT</t>
  </si>
  <si>
    <t>G. Enx. Teleco</t>
  </si>
  <si>
    <t xml:space="preserve">% Obxectivos conseguidos </t>
  </si>
  <si>
    <t>M. Enx. Teleco</t>
  </si>
  <si>
    <t>M. Mate. Ind.</t>
  </si>
  <si>
    <t>M. Ciber-seg</t>
  </si>
  <si>
    <t>M. Visión</t>
  </si>
  <si>
    <t>M. Cuántica</t>
  </si>
  <si>
    <t>% Conse-cución</t>
  </si>
  <si>
    <t>Lenda de cores</t>
  </si>
  <si>
    <t>≥75% Obxectivos acadados</t>
  </si>
  <si>
    <t>≥50% Obxectivos acadados</t>
  </si>
  <si>
    <t>≥25% Obxectivos acadados</t>
  </si>
  <si>
    <t>&lt;25% Obxectivos acadados</t>
  </si>
  <si>
    <t>0% Obxectivos acadados</t>
  </si>
  <si>
    <t>Satisfacción do Profesorado coa orientación académica recibida no centro</t>
  </si>
  <si>
    <t>I24-4</t>
  </si>
  <si>
    <r>
      <rPr>
        <b/>
        <sz val="10"/>
        <rFont val="Calibri"/>
        <family val="2"/>
        <scheme val="minor"/>
      </rPr>
      <t>Cubrir Meta e Resultado. O indicador acádase se o resultado é igual ou inferior á meta.</t>
    </r>
    <r>
      <rPr>
        <sz val="10"/>
        <rFont val="Calibri"/>
        <family val="2"/>
        <scheme val="minor"/>
      </rPr>
      <t xml:space="preserve">
Indicar o Nº de queixas recibidas no curso e que sexan competencia do centro ou das súas titulacións.
https://secretaria.uvigo.gal/uv/web/qsp/</t>
    </r>
  </si>
  <si>
    <r>
      <rPr>
        <b/>
        <sz val="10"/>
        <rFont val="Calibri"/>
        <family val="2"/>
        <scheme val="minor"/>
      </rPr>
      <t xml:space="preserve">Cubrir Meta e Resultado
</t>
    </r>
    <r>
      <rPr>
        <sz val="10"/>
        <rFont val="Calibri"/>
        <family val="2"/>
        <scheme val="minor"/>
      </rPr>
      <t>Indicar a % de titulacións que se imparten no centro que renovaron a súa acreditación sobre o total das titulacións que participaron na renovación da acreditación. Ter en conta únicamente as titulacións que recibiron o informe definitivo neste curso.</t>
    </r>
  </si>
  <si>
    <r>
      <rPr>
        <b/>
        <sz val="10"/>
        <rFont val="Calibri"/>
        <family val="2"/>
        <scheme val="minor"/>
      </rPr>
      <t xml:space="preserve">Só cubrir o Resultado, é un indicador informativo
</t>
    </r>
    <r>
      <rPr>
        <sz val="10"/>
        <rFont val="Calibri"/>
        <family val="2"/>
        <scheme val="minor"/>
      </rPr>
      <t>Indicar o Nº de titulacións que se imparten no centro que estan en proceso de verificación.</t>
    </r>
  </si>
  <si>
    <r>
      <rPr>
        <b/>
        <sz val="10"/>
        <rFont val="Calibri"/>
        <family val="2"/>
        <scheme val="minor"/>
      </rPr>
      <t xml:space="preserve">Só cubrir o Resultado, é un indicador informativo
</t>
    </r>
    <r>
      <rPr>
        <sz val="10"/>
        <rFont val="Calibri"/>
        <family val="2"/>
        <scheme val="minor"/>
      </rPr>
      <t>Indicar o Nº de titulacións que se imparten no centro que estan en proceso de modificación substancial.</t>
    </r>
  </si>
  <si>
    <r>
      <rPr>
        <b/>
        <sz val="10"/>
        <rFont val="Calibri"/>
        <family val="2"/>
        <scheme val="minor"/>
      </rPr>
      <t xml:space="preserve">Só cubrir o Resultado, é un indicador informativo
</t>
    </r>
    <r>
      <rPr>
        <sz val="10"/>
        <rFont val="Calibri"/>
        <family val="2"/>
        <scheme val="minor"/>
      </rPr>
      <t>Indicar o Nº de titulacións que se imparten no centro que estan en proceso de renovación da acreditación.</t>
    </r>
  </si>
  <si>
    <r>
      <rPr>
        <b/>
        <sz val="10"/>
        <rFont val="Calibri"/>
        <family val="2"/>
        <scheme val="minor"/>
      </rPr>
      <t>Só cubrir o Resultado, é un indicador informativo</t>
    </r>
    <r>
      <rPr>
        <sz val="10"/>
        <rFont val="Calibri"/>
        <family val="2"/>
        <scheme val="minor"/>
      </rPr>
      <t xml:space="preserve">
Nº de melloras rexistradas asociadas ao centro na aplicación SGIC neste curso </t>
    </r>
  </si>
  <si>
    <r>
      <t xml:space="preserve">Só Cubrir a Meta entre os valores [0-10]
</t>
    </r>
    <r>
      <rPr>
        <sz val="10"/>
        <rFont val="Calibri"/>
        <family val="2"/>
        <scheme val="minor"/>
      </rPr>
      <t xml:space="preserve">Nº dos obxectivos I50-1 ata I50-10 que se acadan </t>
    </r>
  </si>
  <si>
    <t>I6-AI</t>
  </si>
  <si>
    <t>% Participación do PDI en Grupos de Innovación Docente</t>
  </si>
  <si>
    <r>
      <t xml:space="preserve">Só cubrir o Resultado, é un indicador informativo
</t>
    </r>
    <r>
      <rPr>
        <sz val="10"/>
        <color theme="1"/>
        <rFont val="Calibri"/>
        <family val="2"/>
        <scheme val="minor"/>
      </rPr>
      <t xml:space="preserve">E a porcentaxe do PDI que participa en Grupos de innovación docente </t>
    </r>
  </si>
  <si>
    <r>
      <rPr>
        <b/>
        <sz val="10"/>
        <color theme="1"/>
        <rFont val="Calibri"/>
        <family val="2"/>
        <scheme val="minor"/>
      </rPr>
      <t xml:space="preserve">Só Cubrir a Meta. O Resultado calcúlase de xeito automático.
</t>
    </r>
    <r>
      <rPr>
        <sz val="10"/>
        <color theme="1"/>
        <rFont val="Calibri"/>
        <family val="2"/>
        <scheme val="minor"/>
      </rPr>
      <t>% do PDI avaliado entre o Nº total de PDI que imparte docencia na titulación, que se calcula a partir do  indicador I7-1 e I46.</t>
    </r>
  </si>
  <si>
    <t>Índice de satisfacción do PTXAS coas titulacións</t>
  </si>
  <si>
    <t xml:space="preserve">Satisfacción do PTXAS cos recursos materiais e servizos </t>
  </si>
  <si>
    <t xml:space="preserve">Nº dos obxectivos (I24-1, I24-2, I24-3 e I24-4) que se acadan </t>
  </si>
  <si>
    <t>Satisfacción do PTXAS  coa promoción da titulación e a información pública na web</t>
  </si>
  <si>
    <t>Satisfacción do PTXAS cos RRHH da titulación</t>
  </si>
  <si>
    <t>Satisfacción do PTXAS coa organización e o desenvolvemento</t>
  </si>
  <si>
    <t xml:space="preserve"> Indicadores do programa estratexico do centro asociado á Titulación</t>
  </si>
  <si>
    <t>Curso X+2</t>
  </si>
  <si>
    <t>I50-21</t>
  </si>
  <si>
    <t>Indicador 21</t>
  </si>
  <si>
    <t>I50-22</t>
  </si>
  <si>
    <t>Indicador 22</t>
  </si>
  <si>
    <t>I50-31</t>
  </si>
  <si>
    <t>Indicador 31</t>
  </si>
  <si>
    <t>I50-32</t>
  </si>
  <si>
    <t>Indicador 32</t>
  </si>
  <si>
    <t>I50-41</t>
  </si>
  <si>
    <t>Indicador 41</t>
  </si>
  <si>
    <t>I50-42</t>
  </si>
  <si>
    <t>Indicador 42</t>
  </si>
  <si>
    <t>I50-51</t>
  </si>
  <si>
    <t>Indicador 51</t>
  </si>
  <si>
    <t>I50-52</t>
  </si>
  <si>
    <t>Indicador 52</t>
  </si>
  <si>
    <t>I50-61</t>
  </si>
  <si>
    <t>Indicador 61</t>
  </si>
  <si>
    <t>I50-62</t>
  </si>
  <si>
    <t>Indicador 62</t>
  </si>
  <si>
    <t>I50-71</t>
  </si>
  <si>
    <t>Indicador 71</t>
  </si>
  <si>
    <t>I50-72</t>
  </si>
  <si>
    <t>Indicador 72</t>
  </si>
  <si>
    <t>I50-73</t>
  </si>
  <si>
    <t>Indicador 73</t>
  </si>
  <si>
    <t>I50-74</t>
  </si>
  <si>
    <t>Indicador 74</t>
  </si>
  <si>
    <t>I50-75</t>
  </si>
  <si>
    <t>Indicador 75</t>
  </si>
  <si>
    <t>I50-76</t>
  </si>
  <si>
    <t>Indicador 76</t>
  </si>
  <si>
    <t>I50-77</t>
  </si>
  <si>
    <t>Indicador 77</t>
  </si>
  <si>
    <t>I50-78</t>
  </si>
  <si>
    <t>Indicador 78</t>
  </si>
  <si>
    <t>I50-79</t>
  </si>
  <si>
    <t>Indicador 79</t>
  </si>
  <si>
    <t>I50-80</t>
  </si>
  <si>
    <t>Indicador 80</t>
  </si>
  <si>
    <t>a</t>
  </si>
  <si>
    <t>Consecución</t>
  </si>
  <si>
    <t>I20-5</t>
  </si>
  <si>
    <t>Índice de satisfacción de entidades empregadoras coas titulacións</t>
  </si>
  <si>
    <r>
      <rPr>
        <b/>
        <sz val="10"/>
        <rFont val="Calibri"/>
        <family val="2"/>
        <scheme val="minor"/>
      </rPr>
      <t>Só cubrir o Resultado, é un indicador informativo.</t>
    </r>
    <r>
      <rPr>
        <sz val="10"/>
        <rFont val="Calibri"/>
        <family val="2"/>
        <scheme val="minor"/>
      </rPr>
      <t xml:space="preserve">
Indicar a % do centro da columna "% Formación Si" do documento do "PAS_Formación" do portal de transparencia: 
https://secretaria.uvigo.gal/uv/web/transparencia/informe/show/5/37/86
</t>
    </r>
    <r>
      <rPr>
        <b/>
        <sz val="10"/>
        <rFont val="Calibri"/>
        <family val="2"/>
        <scheme val="minor"/>
      </rPr>
      <t>Son os resultados do curso 23-24</t>
    </r>
  </si>
  <si>
    <r>
      <rPr>
        <b/>
        <sz val="10"/>
        <color theme="1"/>
        <rFont val="Calibri"/>
        <family val="2"/>
        <scheme val="minor"/>
      </rPr>
      <t xml:space="preserve">Cubrir Meta e Resultado
</t>
    </r>
    <r>
      <rPr>
        <sz val="10"/>
        <color theme="1"/>
        <rFont val="Calibri"/>
        <family val="2"/>
        <scheme val="minor"/>
      </rPr>
      <t xml:space="preserve">Elixir o documento Grao ACC_1 ou Máster ACC_1, segundo o caso:
https://secretaria.uvigo.gal/uv/web/transparencia/informe/show/5/51/63 
</t>
    </r>
    <r>
      <rPr>
        <b/>
        <sz val="10"/>
        <color theme="1"/>
        <rFont val="Calibri"/>
        <family val="2"/>
        <scheme val="minor"/>
      </rPr>
      <t>Os resultados son do curso 23/24</t>
    </r>
  </si>
  <si>
    <r>
      <rPr>
        <b/>
        <sz val="10"/>
        <color theme="1"/>
        <rFont val="Calibri"/>
        <family val="2"/>
        <scheme val="minor"/>
      </rPr>
      <t>Cubrir Meta e Resultado</t>
    </r>
    <r>
      <rPr>
        <sz val="10"/>
        <color theme="1"/>
        <rFont val="Calibri"/>
        <family val="2"/>
        <scheme val="minor"/>
      </rPr>
      <t xml:space="preserve">
Selecciónar o dato da titulación da columna "Total_SAÍNTE" da Folla Mobilidade_TOTAL do documento </t>
    </r>
    <r>
      <rPr>
        <i/>
        <sz val="10"/>
        <color theme="1"/>
        <rFont val="Calibri"/>
        <family val="2"/>
        <scheme val="minor"/>
      </rPr>
      <t xml:space="preserve">"Mobilidade" </t>
    </r>
    <r>
      <rPr>
        <sz val="10"/>
        <color theme="1"/>
        <rFont val="Calibri"/>
        <family val="2"/>
        <scheme val="minor"/>
      </rPr>
      <t xml:space="preserve">do portal de transparencia. 
https://secretaria.uvigo.gal/uv/web/transparencia/informe/show/5/4/19
</t>
    </r>
    <r>
      <rPr>
        <b/>
        <sz val="10"/>
        <color theme="1"/>
        <rFont val="Calibri"/>
        <family val="2"/>
        <scheme val="minor"/>
      </rPr>
      <t>Os resultados son do curso 23/24</t>
    </r>
  </si>
  <si>
    <r>
      <rPr>
        <b/>
        <sz val="10"/>
        <color theme="1"/>
        <rFont val="Calibri"/>
        <family val="2"/>
        <scheme val="minor"/>
      </rPr>
      <t xml:space="preserve">Cubrir Meta e Resultado </t>
    </r>
    <r>
      <rPr>
        <sz val="10"/>
        <color theme="1"/>
        <rFont val="Calibri"/>
        <family val="2"/>
        <scheme val="minor"/>
      </rPr>
      <t xml:space="preserve">
Seleccionar o dato na consulta "</t>
    </r>
    <r>
      <rPr>
        <i/>
        <sz val="10"/>
        <color theme="1"/>
        <rFont val="Calibri"/>
        <family val="2"/>
        <scheme val="minor"/>
      </rPr>
      <t xml:space="preserve">FOR.Formación e mobilidade do PDI" </t>
    </r>
    <r>
      <rPr>
        <sz val="10"/>
        <color theme="1"/>
        <rFont val="Calibri"/>
        <family val="2"/>
        <scheme val="minor"/>
      </rPr>
      <t xml:space="preserve">do portal de transparencia
https://secretaria.uvigo.gal/uv/web/transparencia/informe/show/5/34/68
</t>
    </r>
    <r>
      <rPr>
        <b/>
        <sz val="10"/>
        <color theme="1"/>
        <rFont val="Calibri"/>
        <family val="2"/>
        <scheme val="minor"/>
      </rPr>
      <t>Os resultados son do curso 23/24</t>
    </r>
  </si>
  <si>
    <r>
      <rPr>
        <b/>
        <sz val="10"/>
        <color theme="1"/>
        <rFont val="Calibri"/>
        <family val="2"/>
        <scheme val="minor"/>
      </rPr>
      <t xml:space="preserve">Cubrir Meta e Resultado
</t>
    </r>
    <r>
      <rPr>
        <sz val="10"/>
        <color theme="1"/>
        <rFont val="Calibri"/>
        <family val="2"/>
        <scheme val="minor"/>
      </rPr>
      <t xml:space="preserve">Nº acumulado do PDI avaliado en todas as convocatorias do Docentia. Sumar o PDI avaliado do conxunto das convocatorias de avaliación 
</t>
    </r>
    <r>
      <rPr>
        <b/>
        <sz val="10"/>
        <color theme="1"/>
        <rFont val="Calibri"/>
        <family val="2"/>
        <scheme val="minor"/>
      </rPr>
      <t>(Suma das 4 convocatorias)</t>
    </r>
  </si>
  <si>
    <r>
      <rPr>
        <b/>
        <sz val="10"/>
        <color theme="1"/>
        <rFont val="Calibri"/>
        <family val="2"/>
        <scheme val="minor"/>
      </rPr>
      <t xml:space="preserve">Cubrir Meta e Resultado
</t>
    </r>
    <r>
      <rPr>
        <sz val="10"/>
        <color theme="1"/>
        <rFont val="Calibri"/>
        <family val="2"/>
        <scheme val="minor"/>
      </rPr>
      <t xml:space="preserve">Seleccionar o dato na consulta </t>
    </r>
    <r>
      <rPr>
        <i/>
        <sz val="10"/>
        <color theme="1"/>
        <rFont val="Calibri"/>
        <family val="2"/>
        <scheme val="minor"/>
      </rPr>
      <t>"FOR. Formación e mobilidade do PDI"</t>
    </r>
    <r>
      <rPr>
        <sz val="10"/>
        <color theme="1"/>
        <rFont val="Calibri"/>
        <family val="2"/>
        <scheme val="minor"/>
      </rPr>
      <t xml:space="preserve"> do portal de transparencia
https://secretaria.uvigo.gal/uv/web/transparencia/informe/show/5/34/68
</t>
    </r>
    <r>
      <rPr>
        <b/>
        <sz val="10"/>
        <color theme="1"/>
        <rFont val="Calibri"/>
        <family val="2"/>
        <scheme val="minor"/>
      </rPr>
      <t>Os resultados son do curso 23/24</t>
    </r>
  </si>
  <si>
    <r>
      <rPr>
        <b/>
        <sz val="10"/>
        <rFont val="Calibri"/>
        <family val="2"/>
        <scheme val="minor"/>
      </rPr>
      <t xml:space="preserve">Cubrir Meta e Resultado
</t>
    </r>
    <r>
      <rPr>
        <sz val="10"/>
        <rFont val="Calibri"/>
        <family val="2"/>
        <scheme val="minor"/>
      </rPr>
      <t xml:space="preserve">Escoller o documento excel do grao ou máster segundo o caso, do menú de GRA. Graduación
https://secretaria.uvigo.gal/uv/web/transparencia/informe/show/5/51/66
</t>
    </r>
    <r>
      <rPr>
        <b/>
        <sz val="10"/>
        <rFont val="Calibri"/>
        <family val="2"/>
        <scheme val="minor"/>
      </rPr>
      <t>Os resultados son do curso 22/23</t>
    </r>
  </si>
  <si>
    <r>
      <rPr>
        <b/>
        <sz val="10"/>
        <rFont val="Calibri"/>
        <family val="2"/>
        <scheme val="minor"/>
      </rPr>
      <t>Cubrir Meta e Resultado. O indicador acádase se o resultado é igual ou inferior á meta</t>
    </r>
    <r>
      <rPr>
        <sz val="10"/>
        <rFont val="Calibri"/>
        <family val="2"/>
        <scheme val="minor"/>
      </rPr>
      <t xml:space="preserve">
Escoller o documento excel do grao ou máster segundo o caso, do menú ABA: abandono
https://secretaria.uvigo.gal/uv/web/transparencia/informe/show/5/51/65
</t>
    </r>
    <r>
      <rPr>
        <b/>
        <sz val="10"/>
        <rFont val="Calibri"/>
        <family val="2"/>
        <scheme val="minor"/>
      </rPr>
      <t>Os resultados son do curso 23/24</t>
    </r>
  </si>
  <si>
    <r>
      <t xml:space="preserve">Cubrir Meta e Resultado
</t>
    </r>
    <r>
      <rPr>
        <sz val="10"/>
        <rFont val="Calibri"/>
        <family val="2"/>
        <scheme val="minor"/>
      </rPr>
      <t>Elixir o documento excel do grao ou máster segundo o caso, do menú REN Rendemento
https://secretaria.uvigo.gal/uv/web/transparencia/informe/show/5/51/64</t>
    </r>
    <r>
      <rPr>
        <b/>
        <sz val="10"/>
        <rFont val="Calibri"/>
        <family val="2"/>
        <scheme val="minor"/>
      </rPr>
      <t xml:space="preserve">
Os resultados son do curso 23/24</t>
    </r>
  </si>
  <si>
    <r>
      <rPr>
        <b/>
        <sz val="10"/>
        <rFont val="Calibri"/>
        <family val="2"/>
        <scheme val="minor"/>
      </rPr>
      <t>Cubrir Meta e Resultado</t>
    </r>
    <r>
      <rPr>
        <sz val="10"/>
        <rFont val="Calibri"/>
        <family val="2"/>
        <scheme val="minor"/>
      </rPr>
      <t xml:space="preserve">
Elixir o documento excel do grao ou máster segundo o caso, do menú REN Rendemento
https://secretaria.uvigo.gal/uv/web/transparencia/informe/show/5/51/64
</t>
    </r>
    <r>
      <rPr>
        <b/>
        <sz val="10"/>
        <rFont val="Calibri"/>
        <family val="2"/>
        <scheme val="minor"/>
      </rPr>
      <t>Os resultados son do curso 23/24</t>
    </r>
  </si>
  <si>
    <r>
      <rPr>
        <b/>
        <sz val="10"/>
        <rFont val="Calibri"/>
        <family val="2"/>
        <scheme val="minor"/>
      </rPr>
      <t xml:space="preserve">Cubrir Meta e Resultado
</t>
    </r>
    <r>
      <rPr>
        <sz val="10"/>
        <rFont val="Calibri"/>
        <family val="2"/>
        <scheme val="minor"/>
      </rPr>
      <t>Elixir o documento excel do grao ou máster segundo o caso, do menú REN Rendemento
https://secretaria.uvigo.gal/uv/web/transparencia/informe/show/5/51/64</t>
    </r>
    <r>
      <rPr>
        <b/>
        <sz val="10"/>
        <rFont val="Calibri"/>
        <family val="2"/>
        <scheme val="minor"/>
      </rPr>
      <t xml:space="preserve">
Os resultados son do curso 23/24</t>
    </r>
  </si>
  <si>
    <r>
      <rPr>
        <b/>
        <sz val="10"/>
        <rFont val="Calibri"/>
        <family val="2"/>
        <scheme val="minor"/>
      </rPr>
      <t xml:space="preserve">Cubrir Meta e Resultado (só Graos)
</t>
    </r>
    <r>
      <rPr>
        <sz val="10"/>
        <rFont val="Calibri"/>
        <family val="2"/>
        <scheme val="minor"/>
      </rPr>
      <t xml:space="preserve">Acceder á consulta de PRE.GRA Admisión de Grao, https://secretaria.uvigo.gal/uv/web/transparencia/informe/show/5/51/3
Posteriormente elixir a folla de Taxas de ocupación, preferencia e adecuación 
</t>
    </r>
    <r>
      <rPr>
        <b/>
        <sz val="10"/>
        <rFont val="Calibri"/>
        <family val="2"/>
        <scheme val="minor"/>
      </rPr>
      <t>Son os resultados do curso 23-24</t>
    </r>
  </si>
  <si>
    <r>
      <rPr>
        <b/>
        <sz val="10"/>
        <rFont val="Calibri"/>
        <family val="2"/>
        <scheme val="minor"/>
      </rPr>
      <t>Cubrir Meta e Resultado (só Graos)</t>
    </r>
    <r>
      <rPr>
        <sz val="10"/>
        <rFont val="Calibri"/>
        <family val="2"/>
        <scheme val="minor"/>
      </rPr>
      <t xml:space="preserve">
Acceder á consulta de PRE.GRA Admisión de Grao, https://secretaria.uvigo.gal/uv/web/transparencia/informe/show/5/51/3
Posteriormente elixir a folla de Taxas de ocupación, preferencia e adecuación </t>
    </r>
    <r>
      <rPr>
        <b/>
        <sz val="10"/>
        <rFont val="Calibri"/>
        <family val="2"/>
        <scheme val="minor"/>
      </rPr>
      <t xml:space="preserve">
Son os resultados do curso 23-24</t>
    </r>
  </si>
  <si>
    <r>
      <rPr>
        <b/>
        <sz val="10"/>
        <rFont val="Calibri"/>
        <family val="2"/>
        <scheme val="minor"/>
      </rPr>
      <t xml:space="preserve">Só cubrir o Resultado, é un indicador informativo
</t>
    </r>
    <r>
      <rPr>
        <sz val="10"/>
        <rFont val="Calibri"/>
        <family val="2"/>
        <scheme val="minor"/>
      </rPr>
      <t xml:space="preserve">Introducir a inserción laboral da da titulación da secretaría virtual
https://secretaria.uvigo.gal/uv/web/transparencia/grupo/show/5/69
</t>
    </r>
    <r>
      <rPr>
        <b/>
        <sz val="10"/>
        <rFont val="Calibri"/>
        <family val="2"/>
        <scheme val="minor"/>
      </rPr>
      <t>Son os resultados do informe da UVIGO do 2020/21</t>
    </r>
  </si>
  <si>
    <r>
      <rPr>
        <b/>
        <sz val="10"/>
        <rFont val="Calibri"/>
        <family val="2"/>
        <scheme val="minor"/>
      </rPr>
      <t>Cubrir Meta e Resultado. A meta poderá estar entre os valores [1-5]</t>
    </r>
    <r>
      <rPr>
        <sz val="10"/>
        <rFont val="Calibri"/>
        <family val="2"/>
        <scheme val="minor"/>
      </rPr>
      <t xml:space="preserve">
Introducir o Grao de satisfacción do estudantado coa titulación, que se atopa na folla </t>
    </r>
    <r>
      <rPr>
        <i/>
        <sz val="10"/>
        <rFont val="Calibri"/>
        <family val="2"/>
        <scheme val="minor"/>
      </rPr>
      <t>"Titulación"</t>
    </r>
    <r>
      <rPr>
        <sz val="10"/>
        <rFont val="Calibri"/>
        <family val="2"/>
        <scheme val="minor"/>
      </rPr>
      <t xml:space="preserve">, na columna </t>
    </r>
    <r>
      <rPr>
        <i/>
        <sz val="10"/>
        <rFont val="Calibri"/>
        <family val="2"/>
        <scheme val="minor"/>
      </rPr>
      <t>"Resultado"</t>
    </r>
    <r>
      <rPr>
        <sz val="10"/>
        <rFont val="Calibri"/>
        <family val="2"/>
        <scheme val="minor"/>
      </rPr>
      <t xml:space="preserve"> na fila de </t>
    </r>
    <r>
      <rPr>
        <i/>
        <sz val="10"/>
        <rFont val="Calibri"/>
        <family val="2"/>
        <scheme val="minor"/>
      </rPr>
      <t>"ValoraciónTotal"</t>
    </r>
    <r>
      <rPr>
        <sz val="10"/>
        <rFont val="Calibri"/>
        <family val="2"/>
        <scheme val="minor"/>
      </rPr>
      <t xml:space="preserve"> da titulación do informe do portal de transparencia.
https://secretaria.uvigo.gal/uv/web/transparencia/grupo/show/5/28
</t>
    </r>
    <r>
      <rPr>
        <b/>
        <sz val="10"/>
        <rFont val="Calibri"/>
        <family val="2"/>
        <scheme val="minor"/>
      </rPr>
      <t>Os resultados son do curso 23-24</t>
    </r>
  </si>
  <si>
    <r>
      <rPr>
        <b/>
        <sz val="10"/>
        <rFont val="Calibri"/>
        <family val="2"/>
        <scheme val="minor"/>
      </rPr>
      <t xml:space="preserve">Cubrir Meta e Resultado. A meta poderá estar entre os valores [1-5]
</t>
    </r>
    <r>
      <rPr>
        <sz val="10"/>
        <rFont val="Calibri"/>
        <family val="2"/>
        <scheme val="minor"/>
      </rPr>
      <t xml:space="preserve">Introducir o Grao de satisfacción do PDI coa titulación, que se atopa na folla </t>
    </r>
    <r>
      <rPr>
        <i/>
        <sz val="10"/>
        <rFont val="Calibri"/>
        <family val="2"/>
        <scheme val="minor"/>
      </rPr>
      <t>"Titulación"</t>
    </r>
    <r>
      <rPr>
        <sz val="10"/>
        <rFont val="Calibri"/>
        <family val="2"/>
        <scheme val="minor"/>
      </rPr>
      <t xml:space="preserve">, na columna </t>
    </r>
    <r>
      <rPr>
        <i/>
        <sz val="10"/>
        <rFont val="Calibri"/>
        <family val="2"/>
        <scheme val="minor"/>
      </rPr>
      <t xml:space="preserve">"Resultado" </t>
    </r>
    <r>
      <rPr>
        <sz val="10"/>
        <rFont val="Calibri"/>
        <family val="2"/>
        <scheme val="minor"/>
      </rPr>
      <t xml:space="preserve">na fila de "Valoración Total" da titulación do informe do portal de transparencia.
https://secretaria.uvigo.gal/uv/web/transparencia/grupo/show/5/28
No caso que no curso de referencia non houbera resultados, seleccionar o índice do curso pasado
</t>
    </r>
    <r>
      <rPr>
        <b/>
        <sz val="10"/>
        <rFont val="Calibri"/>
        <family val="2"/>
        <scheme val="minor"/>
      </rPr>
      <t>Os resultados son do curso 22-23</t>
    </r>
  </si>
  <si>
    <r>
      <rPr>
        <b/>
        <sz val="10"/>
        <rFont val="Calibri"/>
        <family val="2"/>
        <scheme val="minor"/>
      </rPr>
      <t xml:space="preserve">Cubrir Meta e Resultado. A meta poderá estar entre os valores [1-5]
</t>
    </r>
    <r>
      <rPr>
        <sz val="10"/>
        <rFont val="Calibri"/>
        <family val="2"/>
        <scheme val="minor"/>
      </rPr>
      <t>Introducir o Grao de satisfacción das Persoas Tituladas coa titulación, que se atopa na folla "Titulación", na columna "Resultado" na fila de "Valoración Total" da titulación do informe do portal de transparencia.
https://secretaria.uvigo.gal/uv/web/transparencia/grupo/show/5/28</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</si>
  <si>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Introducir o Grao de satisfacción do PTXAS coa titulación, que se atopa na folla "Titulación", na columna "Resultado" na fila de "Valoración Total" da titulación do informe do portal de transparencia.
https://secretaria.uvigo.gal/uv/web/transparencia/grupo/show/5/28
No caso que no curso de referencia non houbera resultados, seleccionar o índice do curso pasado
</t>
    </r>
    <r>
      <rPr>
        <b/>
        <sz val="10"/>
        <rFont val="Calibri"/>
        <family val="2"/>
        <scheme val="minor"/>
      </rPr>
      <t>Os resultados son do curso 22-23</t>
    </r>
  </si>
  <si>
    <r>
      <t xml:space="preserve">Cubrir Meta e Resultado. A meta poderá estar entre os valores [1-5]
Introducir o Grao de satisfacción das entidades empregadoras coa titulación, que se atopa na folla "Titulación", na columna "Resultado" do informe achegado pola Área de Calidade.
No caso que no curso de referencia non houbera resultados, seleccionar o índice do curso pasado
</t>
    </r>
    <r>
      <rPr>
        <b/>
        <sz val="10"/>
        <rFont val="Calibri"/>
        <family val="2"/>
        <scheme val="minor"/>
      </rPr>
      <t>Os resultados son do curso 23-24</t>
    </r>
  </si>
  <si>
    <r>
      <rPr>
        <b/>
        <sz val="10"/>
        <rFont val="Calibri"/>
        <family val="2"/>
        <scheme val="minor"/>
      </rPr>
      <t xml:space="preserve">Cubrir Meta e Resultado. O indicador acádase se o resultado é igual ou inferior á meta
</t>
    </r>
    <r>
      <rPr>
        <sz val="10"/>
        <rFont val="Calibri"/>
        <family val="2"/>
        <scheme val="minor"/>
      </rPr>
      <t xml:space="preserve">Elixir o documento excel do grao ou máster segundo o caso, do menú ABA. abandono
https://secretaria.uvigo.gal/uv/web/transparencia/informe/show/5/51/65
</t>
    </r>
    <r>
      <rPr>
        <b/>
        <sz val="10"/>
        <rFont val="Calibri"/>
        <family val="2"/>
        <scheme val="minor"/>
      </rPr>
      <t>Os resultados son do curso 23-24</t>
    </r>
  </si>
  <si>
    <r>
      <rPr>
        <b/>
        <sz val="10"/>
        <rFont val="Calibri"/>
        <family val="2"/>
        <scheme val="minor"/>
      </rPr>
      <t xml:space="preserve">Cubrir Meta e Resultado. O indicador acádase se o resultado é igual ou inferior á meta
</t>
    </r>
    <r>
      <rPr>
        <sz val="10"/>
        <rFont val="Calibri"/>
        <family val="2"/>
        <scheme val="minor"/>
      </rPr>
      <t>Elixir o documento excel do grao ou máster segundo o caso, do menú ABA. abandono
https://secretaria.uvigo.gal/uv/web/transparencia/informe/show/5/51/65</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</si>
  <si>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5 Recursos materiais e servizos" </t>
    </r>
    <r>
      <rPr>
        <sz val="10"/>
        <rFont val="Calibri"/>
        <family val="2"/>
        <scheme val="minor"/>
      </rPr>
      <t xml:space="preserve">da titulación do informe de </t>
    </r>
    <r>
      <rPr>
        <i/>
        <sz val="10"/>
        <rFont val="Calibri"/>
        <family val="2"/>
        <scheme val="minor"/>
      </rPr>
      <t>"Enquisas de Satisfacción de estudantado"</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</si>
  <si>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5 Recursos materiais e servizos" </t>
    </r>
    <r>
      <rPr>
        <sz val="10"/>
        <rFont val="Calibri"/>
        <family val="2"/>
        <scheme val="minor"/>
      </rPr>
      <t xml:space="preserve">da titulación do informe de </t>
    </r>
    <r>
      <rPr>
        <i/>
        <sz val="10"/>
        <rFont val="Calibri"/>
        <family val="2"/>
        <scheme val="minor"/>
      </rPr>
      <t>"Enquisas de Satisfacción do Profesorado"</t>
    </r>
    <r>
      <rPr>
        <sz val="10"/>
        <rFont val="Calibri"/>
        <family val="2"/>
        <scheme val="minor"/>
      </rPr>
      <t xml:space="preserve"> do portal de transparencia. 
https://secretaria.uvigo.gal/uv/web/transparencia/grupo/show/5/28
No caso que no curso de referencia non houbera resultados, seleccionar o índice do curso pasado
</t>
    </r>
    <r>
      <rPr>
        <b/>
        <sz val="10"/>
        <rFont val="Calibri"/>
        <family val="2"/>
        <scheme val="minor"/>
      </rPr>
      <t>Os resultados son do curso 22-23</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</si>
  <si>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5 Recursos materiais e servizos" </t>
    </r>
    <r>
      <rPr>
        <sz val="10"/>
        <rFont val="Calibri"/>
        <family val="2"/>
        <scheme val="minor"/>
      </rPr>
      <t xml:space="preserve">da titulación do informe de </t>
    </r>
    <r>
      <rPr>
        <i/>
        <sz val="10"/>
        <rFont val="Calibri"/>
        <family val="2"/>
        <scheme val="minor"/>
      </rPr>
      <t>"Enquisas de Satisfacción dos/das egresados/as "</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</si>
  <si>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4 Recursos materiais e servizos" </t>
    </r>
    <r>
      <rPr>
        <sz val="10"/>
        <rFont val="Calibri"/>
        <family val="2"/>
        <scheme val="minor"/>
      </rPr>
      <t xml:space="preserve">da titulación do informe de </t>
    </r>
    <r>
      <rPr>
        <i/>
        <sz val="10"/>
        <rFont val="Calibri"/>
        <family val="2"/>
        <scheme val="minor"/>
      </rPr>
      <t>"Enquisas de Satisfacción do PTXAS"</t>
    </r>
    <r>
      <rPr>
        <sz val="10"/>
        <rFont val="Calibri"/>
        <family val="2"/>
        <scheme val="minor"/>
      </rPr>
      <t xml:space="preserve"> do portal de transparencia. 
https://secretaria.uvigo.gal/uv/web/transparencia/grupo/show/5/28
No caso que no curso de referencia non houbera resultados, seleccionar o índice do curso pasado
</t>
    </r>
    <r>
      <rPr>
        <b/>
        <sz val="10"/>
        <rFont val="Calibri"/>
        <family val="2"/>
        <scheme val="minor"/>
      </rPr>
      <t>Os resultados son do curso 22-23</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</si>
  <si>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t>
    </r>
    <r>
      <rPr>
        <i/>
        <sz val="10"/>
        <rFont val="Calibri"/>
        <family val="2"/>
        <scheme val="minor"/>
      </rPr>
      <t>"Preguntas"</t>
    </r>
    <r>
      <rPr>
        <sz val="10"/>
        <rFont val="Calibri"/>
        <family val="2"/>
        <scheme val="minor"/>
      </rPr>
      <t xml:space="preserve">, na columna </t>
    </r>
    <r>
      <rPr>
        <i/>
        <sz val="10"/>
        <rFont val="Calibri"/>
        <family val="2"/>
        <scheme val="minor"/>
      </rPr>
      <t xml:space="preserve">"Resultado" na fila </t>
    </r>
    <r>
      <rPr>
        <sz val="10"/>
        <rFont val="Calibri"/>
        <family val="2"/>
        <scheme val="minor"/>
      </rPr>
      <t xml:space="preserve">"Valoración Total" da pregunta Nº 6 </t>
    </r>
    <r>
      <rPr>
        <i/>
        <sz val="10"/>
        <rFont val="Calibri"/>
        <family val="2"/>
        <scheme val="minor"/>
      </rPr>
      <t>"Orientación académica recibida no PAT"</t>
    </r>
    <r>
      <rPr>
        <sz val="10"/>
        <rFont val="Calibri"/>
        <family val="2"/>
        <scheme val="minor"/>
      </rPr>
      <t xml:space="preserve">do informe </t>
    </r>
    <r>
      <rPr>
        <i/>
        <sz val="10"/>
        <rFont val="Calibri"/>
        <family val="2"/>
        <scheme val="minor"/>
      </rPr>
      <t xml:space="preserve">"Enquisas de Satisfacción de estudantado", </t>
    </r>
    <r>
      <rPr>
        <sz val="10"/>
        <rFont val="Calibri"/>
        <family val="2"/>
        <scheme val="minor"/>
      </rPr>
      <t>do portal de transparencia.</t>
    </r>
    <r>
      <rPr>
        <i/>
        <sz val="10"/>
        <rFont val="Calibri"/>
        <family val="2"/>
        <scheme val="minor"/>
      </rPr>
      <t xml:space="preserve">
</t>
    </r>
    <r>
      <rPr>
        <sz val="10"/>
        <rFont val="Calibri"/>
        <family val="2"/>
        <scheme val="minor"/>
      </rPr>
      <t>https://secretaria.uvigo.gal/uv/web/transparencia/grupo/show/5/28</t>
    </r>
    <r>
      <rPr>
        <b/>
        <sz val="10"/>
        <rFont val="Calibri"/>
        <family val="2"/>
        <scheme val="minor"/>
      </rPr>
      <t xml:space="preserve">
Os resultados son do curso 23-24</t>
    </r>
  </si>
  <si>
    <r>
      <rPr>
        <b/>
        <sz val="10"/>
        <rFont val="Calibri"/>
        <family val="2"/>
        <scheme val="minor"/>
      </rPr>
      <t>Cubrir Meta e Resultado. A meta poderá estar entre os valores [1-5]</t>
    </r>
    <r>
      <rPr>
        <sz val="10"/>
        <rFont val="Calibri"/>
        <family val="2"/>
        <scheme val="minor"/>
      </rPr>
      <t xml:space="preserve">
Introducir o Valor que se atopa na folla "Preguntas", na columna "Resultado" na fila "Valoración Total" da pregunta Nº 6 "Orientación académica programada no PAT"do informe "Enquisas de Satisfacción de profesorado do portal de transparencia.
https://secretaria.uvigo.gal/uv/web/transparencia/grupo/show/5/28</t>
    </r>
    <r>
      <rPr>
        <b/>
        <sz val="10"/>
        <rFont val="Calibri"/>
        <family val="2"/>
        <scheme val="minor"/>
      </rPr>
      <t xml:space="preserve">
Os resultados son do curso 22-23</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</si>
  <si>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"Preguntas", na columna "Resultado" nas filas "Valoración Total da pregunta Nº4 </t>
    </r>
    <r>
      <rPr>
        <i/>
        <sz val="10"/>
        <rFont val="Calibri"/>
        <family val="2"/>
        <scheme val="minor"/>
      </rPr>
      <t>"Orientación académica recibida"</t>
    </r>
    <r>
      <rPr>
        <sz val="10"/>
        <rFont val="Calibri"/>
        <family val="2"/>
        <scheme val="minor"/>
      </rPr>
      <t xml:space="preserve"> </t>
    </r>
    <r>
      <rPr>
        <i/>
        <sz val="10"/>
        <rFont val="Calibri"/>
        <family val="2"/>
        <scheme val="minor"/>
      </rPr>
      <t xml:space="preserve">do informe "Enquisas de Satisfacción dos/das egresados/as", </t>
    </r>
    <r>
      <rPr>
        <sz val="10"/>
        <rFont val="Calibri"/>
        <family val="2"/>
        <scheme val="minor"/>
      </rPr>
      <t>do portal de transparencia.
https://secretaria.uvigo.gal/uv/web/transparencia/grupo/show/5/28</t>
    </r>
    <r>
      <rPr>
        <b/>
        <sz val="10"/>
        <rFont val="Calibri"/>
        <family val="2"/>
        <scheme val="minor"/>
      </rPr>
      <t xml:space="preserve">
Os resultados son do curso 23-24</t>
    </r>
  </si>
  <si>
    <r>
      <rPr>
        <b/>
        <sz val="10"/>
        <rFont val="Calibri"/>
        <family val="2"/>
        <scheme val="minor"/>
      </rPr>
      <t>Cubrir Meta e Resultado</t>
    </r>
    <r>
      <rPr>
        <sz val="10"/>
        <rFont val="Calibri"/>
        <family val="2"/>
        <scheme val="minor"/>
      </rPr>
      <t xml:space="preserve">
Introducir o valor que se atopa na folla "Preguntas", na columna "Resultado" nas filas "Valoración Total da pregunta Nº5 </t>
    </r>
    <r>
      <rPr>
        <i/>
        <sz val="10"/>
        <rFont val="Calibri"/>
        <family val="2"/>
        <scheme val="minor"/>
      </rPr>
      <t xml:space="preserve">"Orientación profesional e laboral recibida", do informe "Enquisas de Satisfacción dos/das egresados/as", </t>
    </r>
    <r>
      <rPr>
        <sz val="10"/>
        <rFont val="Calibri"/>
        <family val="2"/>
        <scheme val="minor"/>
      </rPr>
      <t>do portal de transparencia"
https://secretaria.uvigo.gal/uv/web/transparencia/grupo/show/5/28</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</si>
  <si>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Indicar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2 Información e Transparencia" </t>
    </r>
    <r>
      <rPr>
        <sz val="10"/>
        <rFont val="Calibri"/>
        <family val="2"/>
        <scheme val="minor"/>
      </rPr>
      <t xml:space="preserve">da titulación correspondente do informe de </t>
    </r>
    <r>
      <rPr>
        <i/>
        <sz val="10"/>
        <rFont val="Calibri"/>
        <family val="2"/>
        <scheme val="minor"/>
      </rPr>
      <t>"Enquisas de Satisfacción de estudantado"</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</si>
  <si>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Indicar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2 Información e Transparencia" </t>
    </r>
    <r>
      <rPr>
        <sz val="10"/>
        <rFont val="Calibri"/>
        <family val="2"/>
        <scheme val="minor"/>
      </rPr>
      <t xml:space="preserve">da titulación correspondente do informe de </t>
    </r>
    <r>
      <rPr>
        <i/>
        <sz val="10"/>
        <rFont val="Calibri"/>
        <family val="2"/>
        <scheme val="minor"/>
      </rPr>
      <t>"Enquisas de Satisfacción do Profesorado"</t>
    </r>
    <r>
      <rPr>
        <sz val="10"/>
        <rFont val="Calibri"/>
        <family val="2"/>
        <scheme val="minor"/>
      </rPr>
      <t xml:space="preserve"> do portal de transparencia. 
https://secretaria.uvigo.gal/uv/web/transparencia/grupo/show/5/28
No caso que no curso de referencia non houbera resultados, seleccionar o índice do curso pasado
</t>
    </r>
    <r>
      <rPr>
        <b/>
        <sz val="10"/>
        <rFont val="Calibri"/>
        <family val="2"/>
        <scheme val="minor"/>
      </rPr>
      <t>Os resultados son do curso 22-23</t>
    </r>
  </si>
  <si>
    <r>
      <rPr>
        <b/>
        <sz val="10"/>
        <rFont val="Calibri"/>
        <family val="2"/>
        <scheme val="minor"/>
      </rPr>
      <t xml:space="preserve">Cubrir Meta e Resultado. A meta poderá estar entre os valores [1-5]
</t>
    </r>
    <r>
      <rPr>
        <sz val="10"/>
        <rFont val="Calibri"/>
        <family val="2"/>
        <scheme val="minor"/>
      </rPr>
      <t xml:space="preserve">Indicar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2 Información e Transparencia" </t>
    </r>
    <r>
      <rPr>
        <sz val="10"/>
        <rFont val="Calibri"/>
        <family val="2"/>
        <scheme val="minor"/>
      </rPr>
      <t xml:space="preserve">da titulación correspondente do informe de </t>
    </r>
    <r>
      <rPr>
        <i/>
        <sz val="10"/>
        <rFont val="Calibri"/>
        <family val="2"/>
        <scheme val="minor"/>
      </rPr>
      <t>"Enquisas de Satisfacción dos/das egresados/as "</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</si>
  <si>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Indicar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"Bloque 1 Información Xeral"</t>
    </r>
    <r>
      <rPr>
        <sz val="10"/>
        <rFont val="Calibri"/>
        <family val="2"/>
        <scheme val="minor"/>
      </rPr>
      <t xml:space="preserve"> da titulación do informe de </t>
    </r>
    <r>
      <rPr>
        <i/>
        <sz val="10"/>
        <rFont val="Calibri"/>
        <family val="2"/>
        <scheme val="minor"/>
      </rPr>
      <t>"Enquisas de Satisfacción do PAS"</t>
    </r>
    <r>
      <rPr>
        <sz val="10"/>
        <rFont val="Calibri"/>
        <family val="2"/>
        <scheme val="minor"/>
      </rPr>
      <t xml:space="preserve"> do portal de transparencia. 
https://secretaria.uvigo.gal/uv/web/transparencia/grupo/show/5/28
No caso que no curso de referencia non houbera resultados, seleccionar o índice do curso pasado
</t>
    </r>
    <r>
      <rPr>
        <b/>
        <sz val="10"/>
        <rFont val="Calibri"/>
        <family val="2"/>
        <scheme val="minor"/>
      </rPr>
      <t>Os resultados son do curso 22-23</t>
    </r>
  </si>
  <si>
    <r>
      <rPr>
        <b/>
        <sz val="10"/>
        <rFont val="Calibri"/>
        <family val="2"/>
        <scheme val="minor"/>
      </rPr>
      <t>Cubrir Meta e Resultado</t>
    </r>
    <r>
      <rPr>
        <sz val="10"/>
        <rFont val="Calibri"/>
        <family val="2"/>
        <scheme val="minor"/>
      </rPr>
      <t xml:space="preserve">
Escoller o documento de Nota Media dos graos ou másters segundo o caso: https://secretaria.uvigo.gal/uv/web/transparencia/informe/show/5/51/63
Posteriormente elixir a columna </t>
    </r>
    <r>
      <rPr>
        <i/>
        <sz val="10"/>
        <rFont val="Calibri"/>
        <family val="2"/>
        <scheme val="minor"/>
      </rPr>
      <t>"Nota media de acceso"</t>
    </r>
    <r>
      <rPr>
        <sz val="10"/>
        <rFont val="Calibri"/>
        <family val="2"/>
        <scheme val="minor"/>
      </rPr>
      <t xml:space="preserve"> da fila </t>
    </r>
    <r>
      <rPr>
        <i/>
        <sz val="10"/>
        <rFont val="Calibri"/>
        <family val="2"/>
        <scheme val="minor"/>
      </rPr>
      <t xml:space="preserve">"Título de Bacharelato do Sistema Educativo Español" </t>
    </r>
    <r>
      <rPr>
        <sz val="10"/>
        <rFont val="Calibri"/>
        <family val="2"/>
        <scheme val="minor"/>
      </rPr>
      <t xml:space="preserve">da titulación.
</t>
    </r>
    <r>
      <rPr>
        <b/>
        <sz val="10"/>
        <rFont val="Calibri"/>
        <family val="2"/>
        <scheme val="minor"/>
      </rPr>
      <t>Son os resultados do curso 23-24</t>
    </r>
  </si>
  <si>
    <r>
      <rPr>
        <b/>
        <sz val="10"/>
        <rFont val="Calibri"/>
        <family val="2"/>
        <scheme val="minor"/>
      </rPr>
      <t xml:space="preserve">Cubrir Meta e Resultado. A meta poderá estar entre os valores [1-5]
</t>
    </r>
    <r>
      <rPr>
        <sz val="10"/>
        <rFont val="Calibri"/>
        <family val="2"/>
        <scheme val="minor"/>
      </rPr>
      <t xml:space="preserve">Indicar o Valor que se atopa na Folla de </t>
    </r>
    <r>
      <rPr>
        <i/>
        <sz val="10"/>
        <rFont val="Calibri"/>
        <family val="2"/>
        <scheme val="minor"/>
      </rPr>
      <t xml:space="preserve">"Bloque", na columna </t>
    </r>
    <r>
      <rPr>
        <sz val="10"/>
        <rFont val="Calibri"/>
        <family val="2"/>
        <scheme val="minor"/>
      </rPr>
      <t>"Resultado"</t>
    </r>
    <r>
      <rPr>
        <i/>
        <sz val="10"/>
        <rFont val="Calibri"/>
        <family val="2"/>
        <scheme val="minor"/>
      </rPr>
      <t xml:space="preserve"> na fila </t>
    </r>
    <r>
      <rPr>
        <sz val="10"/>
        <rFont val="Calibri"/>
        <family val="2"/>
        <scheme val="minor"/>
      </rPr>
      <t>"Valoración Total"</t>
    </r>
    <r>
      <rPr>
        <i/>
        <sz val="10"/>
        <rFont val="Calibri"/>
        <family val="2"/>
        <scheme val="minor"/>
      </rPr>
      <t xml:space="preserve"> do "Bloque 7 Prácticas Externas" da titulación correspondente do informe de </t>
    </r>
    <r>
      <rPr>
        <sz val="10"/>
        <rFont val="Calibri"/>
        <family val="2"/>
        <scheme val="minor"/>
      </rPr>
      <t xml:space="preserve">"Enquisas de satisfacción de egresados/as" do portal de transparencia
https://secretaria.uvigo.gal/uv/web/transparencia/grupo/show/5/28
</t>
    </r>
    <r>
      <rPr>
        <b/>
        <sz val="10"/>
        <rFont val="Calibri"/>
        <family val="2"/>
        <scheme val="minor"/>
      </rPr>
      <t>Son os resultados do curso 23-24</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</si>
  <si>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4 Recursos Humanos" </t>
    </r>
    <r>
      <rPr>
        <sz val="10"/>
        <rFont val="Calibri"/>
        <family val="2"/>
        <scheme val="minor"/>
      </rPr>
      <t xml:space="preserve">da titulación de </t>
    </r>
    <r>
      <rPr>
        <i/>
        <sz val="10"/>
        <rFont val="Calibri"/>
        <family val="2"/>
        <scheme val="minor"/>
      </rPr>
      <t>"Enquisas de Satisfacción de estudantado"</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</si>
  <si>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4 Recursos Humanos" </t>
    </r>
    <r>
      <rPr>
        <sz val="10"/>
        <rFont val="Calibri"/>
        <family val="2"/>
        <scheme val="minor"/>
      </rPr>
      <t xml:space="preserve">da titulación de </t>
    </r>
    <r>
      <rPr>
        <i/>
        <sz val="10"/>
        <rFont val="Calibri"/>
        <family val="2"/>
        <scheme val="minor"/>
      </rPr>
      <t>"Enquisas de Satisfacción do Profesorado"</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22-23</t>
    </r>
  </si>
  <si>
    <r>
      <rPr>
        <b/>
        <sz val="10"/>
        <rFont val="Calibri"/>
        <family val="2"/>
        <scheme val="minor"/>
      </rPr>
      <t>Cubrir Meta e Resultado. A meta poderá estar entre os valores [1-5]</t>
    </r>
    <r>
      <rPr>
        <sz val="10"/>
        <rFont val="Calibri"/>
        <family val="2"/>
        <scheme val="minor"/>
      </rPr>
      <t xml:space="preserve">
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4 Recursos Humanos" </t>
    </r>
    <r>
      <rPr>
        <sz val="10"/>
        <rFont val="Calibri"/>
        <family val="2"/>
        <scheme val="minor"/>
      </rPr>
      <t xml:space="preserve">da titulación de </t>
    </r>
    <r>
      <rPr>
        <i/>
        <sz val="10"/>
        <rFont val="Calibri"/>
        <family val="2"/>
        <scheme val="minor"/>
      </rPr>
      <t>"Enquisas de Satisfacción dos/das egresados/as "</t>
    </r>
    <r>
      <rPr>
        <sz val="10"/>
        <rFont val="Calibri"/>
        <family val="2"/>
        <scheme val="minor"/>
      </rPr>
      <t xml:space="preserve"> do portal de transparencia. 
https://secretaria.uvigo.gal/uv/web/transparencia/grupo/show/5/28 </t>
    </r>
    <r>
      <rPr>
        <b/>
        <sz val="10"/>
        <rFont val="Calibri"/>
        <family val="2"/>
        <scheme val="minor"/>
      </rPr>
      <t xml:space="preserve">
Os resultados son do curso 23-24</t>
    </r>
  </si>
  <si>
    <r>
      <rPr>
        <b/>
        <sz val="10"/>
        <rFont val="Calibri"/>
        <family val="2"/>
        <scheme val="minor"/>
      </rPr>
      <t>Cubrir Meta e Resultado. A meta poderá estar entre os valores [1-5]</t>
    </r>
    <r>
      <rPr>
        <sz val="10"/>
        <rFont val="Calibri"/>
        <family val="2"/>
        <scheme val="minor"/>
      </rPr>
      <t xml:space="preserve">
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3 Recursos Humanos " </t>
    </r>
    <r>
      <rPr>
        <sz val="10"/>
        <rFont val="Calibri"/>
        <family val="2"/>
        <scheme val="minor"/>
      </rPr>
      <t xml:space="preserve">da titulación de </t>
    </r>
    <r>
      <rPr>
        <i/>
        <sz val="10"/>
        <rFont val="Calibri"/>
        <family val="2"/>
        <scheme val="minor"/>
      </rPr>
      <t>"Enquisas de Satisfacción do PTXAS"</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22-23</t>
    </r>
  </si>
  <si>
    <r>
      <rPr>
        <b/>
        <sz val="10"/>
        <rFont val="Calibri"/>
        <family val="2"/>
        <scheme val="minor"/>
      </rPr>
      <t xml:space="preserve">Cubrir Meta e Resultado. A meta poderá estar entre os valores [1-5]
</t>
    </r>
    <r>
      <rPr>
        <sz val="10"/>
        <rFont val="Calibri"/>
        <family val="2"/>
        <scheme val="minor"/>
      </rPr>
      <t xml:space="preserve">Indicar o valor que se atopa na columna "Global" e na filla "GLOBAL", do informe de avaliación docente por titulación que se atopa na secretaría virtual.
https://secretaria.uvigo.gal/uvigo.sv/index.php?modulo=informes&amp;accion=InformeEadTitulacion
</t>
    </r>
    <r>
      <rPr>
        <b/>
        <sz val="10"/>
        <rFont val="Calibri"/>
        <family val="2"/>
        <scheme val="minor"/>
      </rPr>
      <t>Os resultados son do curso 22-23</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</si>
  <si>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1 Organización e Desenvolvemento" </t>
    </r>
    <r>
      <rPr>
        <sz val="10"/>
        <rFont val="Calibri"/>
        <family val="2"/>
        <scheme val="minor"/>
      </rPr>
      <t xml:space="preserve">da titulación do informe de </t>
    </r>
    <r>
      <rPr>
        <i/>
        <sz val="10"/>
        <rFont val="Calibri"/>
        <family val="2"/>
        <scheme val="minor"/>
      </rPr>
      <t>"Enquisas de Satisfacción de estudantado"</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</si>
  <si>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"Bloque 1 Organización e Desenvolvemento"</t>
    </r>
    <r>
      <rPr>
        <sz val="10"/>
        <rFont val="Calibri"/>
        <family val="2"/>
        <scheme val="minor"/>
      </rPr>
      <t xml:space="preserve"> da titulación do informe de </t>
    </r>
    <r>
      <rPr>
        <i/>
        <sz val="10"/>
        <rFont val="Calibri"/>
        <family val="2"/>
        <scheme val="minor"/>
      </rPr>
      <t>"Enquisas de Satisfacción do Profesorado"</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22-23</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</si>
  <si>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"Bloque"</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do </t>
    </r>
    <r>
      <rPr>
        <i/>
        <sz val="10"/>
        <rFont val="Calibri"/>
        <family val="2"/>
        <scheme val="minor"/>
      </rPr>
      <t xml:space="preserve">"Bloque 1 Organización e Desenvolvemento" </t>
    </r>
    <r>
      <rPr>
        <sz val="10"/>
        <rFont val="Calibri"/>
        <family val="2"/>
        <scheme val="minor"/>
      </rPr>
      <t xml:space="preserve">da titulación corresponden do informe de </t>
    </r>
    <r>
      <rPr>
        <i/>
        <sz val="10"/>
        <rFont val="Calibri"/>
        <family val="2"/>
        <scheme val="minor"/>
      </rPr>
      <t>"Enquisas de Satisfacción dos/das egresados/as "</t>
    </r>
    <r>
      <rPr>
        <sz val="10"/>
        <rFont val="Calibri"/>
        <family val="2"/>
        <scheme val="minor"/>
      </rPr>
      <t xml:space="preserve"> do portal de transparencia. 
https://secretaria.uvigo.gal/uv/web/transparencia/grupo/show/5/28</t>
    </r>
    <r>
      <rPr>
        <b/>
        <sz val="10"/>
        <rFont val="Calibri"/>
        <family val="2"/>
        <scheme val="minor"/>
      </rPr>
      <t xml:space="preserve">
Os resultados son do curso 23-24</t>
    </r>
  </si>
  <si>
    <r>
      <rPr>
        <b/>
        <sz val="10"/>
        <rFont val="Calibri"/>
        <family val="2"/>
        <scheme val="minor"/>
      </rPr>
      <t xml:space="preserve">Cubrir Meta e Resultado. A meta poderá estar entre os valores [1-5]
</t>
    </r>
    <r>
      <rPr>
        <sz val="10"/>
        <rFont val="Calibri"/>
        <family val="2"/>
        <scheme val="minor"/>
      </rPr>
      <t xml:space="preserve">Introducir o Valor que se atopa na folla de </t>
    </r>
    <r>
      <rPr>
        <i/>
        <sz val="10"/>
        <rFont val="Calibri"/>
        <family val="2"/>
        <scheme val="minor"/>
      </rPr>
      <t>"Preguntas"</t>
    </r>
    <r>
      <rPr>
        <sz val="10"/>
        <rFont val="Calibri"/>
        <family val="2"/>
        <scheme val="minor"/>
      </rPr>
      <t xml:space="preserve">, na columna "Resultado" na fila </t>
    </r>
    <r>
      <rPr>
        <i/>
        <sz val="10"/>
        <rFont val="Calibri"/>
        <family val="2"/>
        <scheme val="minor"/>
      </rPr>
      <t>"Valoración Total"</t>
    </r>
    <r>
      <rPr>
        <sz val="10"/>
        <rFont val="Calibri"/>
        <family val="2"/>
        <scheme val="minor"/>
      </rPr>
      <t xml:space="preserve"> da </t>
    </r>
    <r>
      <rPr>
        <i/>
        <sz val="10"/>
        <rFont val="Calibri"/>
        <family val="2"/>
        <scheme val="minor"/>
      </rPr>
      <t xml:space="preserve">"Pregunta 15 a xestión das titulacións" </t>
    </r>
    <r>
      <rPr>
        <sz val="10"/>
        <rFont val="Calibri"/>
        <family val="2"/>
        <scheme val="minor"/>
      </rPr>
      <t xml:space="preserve">da titulación correspondente  do informe de </t>
    </r>
    <r>
      <rPr>
        <i/>
        <sz val="10"/>
        <rFont val="Calibri"/>
        <family val="2"/>
        <scheme val="minor"/>
      </rPr>
      <t>"Enquisas de Satisfacción do PTXAS"</t>
    </r>
    <r>
      <rPr>
        <sz val="10"/>
        <rFont val="Calibri"/>
        <family val="2"/>
        <scheme val="minor"/>
      </rPr>
      <t xml:space="preserve"> do portal de transparencia. 
https://secretaria.uvigo.gal/uv/web/transparencia/grupo/show/5/28
</t>
    </r>
    <r>
      <rPr>
        <b/>
        <sz val="10"/>
        <rFont val="Calibri"/>
        <family val="2"/>
        <scheme val="minor"/>
      </rPr>
      <t>Os resultados son do curso 22-23</t>
    </r>
  </si>
  <si>
    <r>
      <rPr>
        <b/>
        <sz val="10"/>
        <rFont val="Calibri"/>
        <family val="2"/>
        <scheme val="minor"/>
      </rPr>
      <t xml:space="preserve">Só Cubrir o Resultado. Este indicador utilizase para calcular outros indicadores
</t>
    </r>
    <r>
      <rPr>
        <sz val="10"/>
        <rFont val="Calibri"/>
        <family val="2"/>
        <scheme val="minor"/>
      </rPr>
      <t xml:space="preserve">Elixir o documento estudantes matriculados de Grao ou Máster segundo sea o caso. 
https://secretaria.uvigo.gal/uv/web/transparencia/informe/show/5/51/61
Indicar o Nº total de Estudantes matriculados da titulación e neste curso
</t>
    </r>
    <r>
      <rPr>
        <b/>
        <sz val="10"/>
        <rFont val="Calibri"/>
        <family val="2"/>
        <scheme val="minor"/>
      </rPr>
      <t>Os resultados son do curso 23-24</t>
    </r>
  </si>
  <si>
    <r>
      <rPr>
        <b/>
        <sz val="10"/>
        <rFont val="Calibri"/>
        <family val="2"/>
        <scheme val="minor"/>
      </rPr>
      <t xml:space="preserve">Só Cubrir o Resultado. Este indicador utilizase para calcular outros indicadores
</t>
    </r>
    <r>
      <rPr>
        <sz val="10"/>
        <rFont val="Calibri"/>
        <family val="2"/>
        <scheme val="minor"/>
      </rPr>
      <t xml:space="preserve">Acceder á consulta DOC. Profesorado con Docencia, do portal de transparencia.
https://secretaria.uvigo.gal/uv/web/transparencia/informe/show/5/34/25
Posteriormente indicar o Nº de profesorado da titulación e neste curso.
</t>
    </r>
    <r>
      <rPr>
        <b/>
        <sz val="10"/>
        <rFont val="Calibri"/>
        <family val="2"/>
        <scheme val="minor"/>
      </rPr>
      <t>Os resultados son do curso 23-24</t>
    </r>
  </si>
  <si>
    <t>--</t>
  </si>
  <si>
    <t>Asignatura</t>
  </si>
  <si>
    <t xml:space="preserve">Curso </t>
  </si>
  <si>
    <t>T. Exito</t>
  </si>
  <si>
    <t>T. Ren.</t>
  </si>
  <si>
    <t>Grado en Ingeniería de Tecnologías de Telecomunicación</t>
  </si>
  <si>
    <t>Trabajo de Fin de Grado</t>
  </si>
  <si>
    <t>2023/24</t>
  </si>
  <si>
    <t>Matemáticas: Cálculo I</t>
  </si>
  <si>
    <t>Matemáticas: Álgebra lineal</t>
  </si>
  <si>
    <t>Física: Fundamentos de mecánica y termodinámica</t>
  </si>
  <si>
    <t>Empresa: Fundamentos de empresa</t>
  </si>
  <si>
    <t>Programación I</t>
  </si>
  <si>
    <t>Matemáticas: Cálculo II</t>
  </si>
  <si>
    <t>Matemáticas: Probabilidad y estadística</t>
  </si>
  <si>
    <t>Física: Análisis de circuitos lineales</t>
  </si>
  <si>
    <t>Informática: Arquitectura de ordenadores</t>
  </si>
  <si>
    <t>Programación II</t>
  </si>
  <si>
    <t>Física: Fundamentos de electrónica</t>
  </si>
  <si>
    <t>Física: Campos y ondas</t>
  </si>
  <si>
    <t>Electrónica digital</t>
  </si>
  <si>
    <t>Comunicación de datos</t>
  </si>
  <si>
    <t>Procesado digital de señales</t>
  </si>
  <si>
    <t>Tecnología electrónica</t>
  </si>
  <si>
    <t>Transmisión electromagnética</t>
  </si>
  <si>
    <t>Técnicas de transmisión y recepción de señales</t>
  </si>
  <si>
    <t>Fundamentos de sonido e imagen</t>
  </si>
  <si>
    <t>Redes de ordenadores</t>
  </si>
  <si>
    <t>Servicios de internet</t>
  </si>
  <si>
    <t>Circuitos electrónicos programables</t>
  </si>
  <si>
    <t>Sistemas operativos</t>
  </si>
  <si>
    <t>Arquitectura y tecnología de redes</t>
  </si>
  <si>
    <t>Seguridad</t>
  </si>
  <si>
    <t>Programación concurrente y distribuida</t>
  </si>
  <si>
    <t>Teoría de redes y conmutación</t>
  </si>
  <si>
    <t>Redes multimedia</t>
  </si>
  <si>
    <t>Sistemas de información</t>
  </si>
  <si>
    <t>Arquitecturas y servicios telemáticos</t>
  </si>
  <si>
    <t>Electrónica analógica</t>
  </si>
  <si>
    <t>Sistemas electrónicos de procesado de señal</t>
  </si>
  <si>
    <t>Ingeniería de equipos electrónicos</t>
  </si>
  <si>
    <t>Sistemas de adquisición de datos</t>
  </si>
  <si>
    <t>Electrónica de potencia</t>
  </si>
  <si>
    <t>Instrumentación electrónica y sensores</t>
  </si>
  <si>
    <t>Diseño microelectrónico</t>
  </si>
  <si>
    <t>Sistemas electrónicos para comunicaciones digitales</t>
  </si>
  <si>
    <t>Circuitos de radiofrecuencia</t>
  </si>
  <si>
    <t>Sistemas de comunicaciones por radio</t>
  </si>
  <si>
    <t>Tratamiento de señales multimedia</t>
  </si>
  <si>
    <t>Circuitos de microondas</t>
  </si>
  <si>
    <t>Gestión del espectro radioeléctrico</t>
  </si>
  <si>
    <t>Principios de comunicaciones digitales</t>
  </si>
  <si>
    <t>Infraestructuras ópticas de telecomunicación</t>
  </si>
  <si>
    <t>Redes y sistemas inalámbricos</t>
  </si>
  <si>
    <t>Fundamentos de ingeniería acústica</t>
  </si>
  <si>
    <t>Procesado de sonido</t>
  </si>
  <si>
    <t>Vídeo y televisión</t>
  </si>
  <si>
    <t>Acústica arquitectónica</t>
  </si>
  <si>
    <t>Sistemas de audio interactivo</t>
  </si>
  <si>
    <t>Sistemas de imagen</t>
  </si>
  <si>
    <t>Fundamentos de procesado de imagen</t>
  </si>
  <si>
    <t>Diseño de instalaciones audiovisuales</t>
  </si>
  <si>
    <t>Servicios multimedia</t>
  </si>
  <si>
    <t>Redes inalámbricas y móviles</t>
  </si>
  <si>
    <t>Programación de sistemas inteligentes</t>
  </si>
  <si>
    <t>Diseño de sistemas integrados</t>
  </si>
  <si>
    <t>Nuevos servicios telemáticos</t>
  </si>
  <si>
    <t>Diseño de aplicaciones con microcontroladores</t>
  </si>
  <si>
    <t>Dispositivos optoelectrónicos</t>
  </si>
  <si>
    <t>Diseño y síntesis de sistemas digitales</t>
  </si>
  <si>
    <t>Sensores electrónicos avanzados</t>
  </si>
  <si>
    <t>Teledetección</t>
  </si>
  <si>
    <t>Sistemas de navegación y comunicaciones por satélite</t>
  </si>
  <si>
    <t>Procesado digital en tiempo real</t>
  </si>
  <si>
    <t>Comunicaciones digitales</t>
  </si>
  <si>
    <t>Fundamentos de bioingeniería</t>
  </si>
  <si>
    <t>Análisis de imagen y vídeo</t>
  </si>
  <si>
    <t>Videojuegos y realidad virtual</t>
  </si>
  <si>
    <t>Acústica avanzada</t>
  </si>
  <si>
    <t>Técnicas de medida de ruido y legislación</t>
  </si>
  <si>
    <t>Producción audiovisual CGI</t>
  </si>
  <si>
    <t>Movilidad I</t>
  </si>
  <si>
    <t>Movilidad II</t>
  </si>
  <si>
    <t>Movilidad III</t>
  </si>
  <si>
    <t>Movilidad IV</t>
  </si>
  <si>
    <t>Movilidad V</t>
  </si>
  <si>
    <t>Gestión y dirección tecnológica</t>
  </si>
  <si>
    <t>Laboratorio de proyectos</t>
  </si>
  <si>
    <t>Prácticas externas: Prácticas en empresas I</t>
  </si>
  <si>
    <t>Prácticas externas: Prácticas en empresas II</t>
  </si>
  <si>
    <t>Grado en Ingeniería de Tecnologías de Telecomunicación (inglés)</t>
  </si>
  <si>
    <t>Tecnoloxía electrónica</t>
  </si>
  <si>
    <t>Circuítos electrónicos programables</t>
  </si>
  <si>
    <t>Máster Universitario en Matemática Industrial</t>
  </si>
  <si>
    <t>Métodos Numéricos y Programación</t>
  </si>
  <si>
    <t>Ecuaciones Diferenciales y Sistemas Dinámicos</t>
  </si>
  <si>
    <t>Ecuaciones en Derivadas Parciales</t>
  </si>
  <si>
    <t>Métodos Numéricos para Ecuaciones en Derivadas Parciales</t>
  </si>
  <si>
    <t>Mecánica de Medios Continuos</t>
  </si>
  <si>
    <t>Optimización y Control</t>
  </si>
  <si>
    <t>Diseño Asistido por Ordenador (CAD)</t>
  </si>
  <si>
    <t>Métodos Numéricos Estocásticos</t>
  </si>
  <si>
    <t>Mecánica de Fluidos</t>
  </si>
  <si>
    <t>Mecánica de Sólidos</t>
  </si>
  <si>
    <t>Acústica</t>
  </si>
  <si>
    <t>Método de Perturbaciones</t>
  </si>
  <si>
    <t>Software Profesional en Mecánica de Fluidos</t>
  </si>
  <si>
    <t>Software Profesional en Acústica</t>
  </si>
  <si>
    <t>Métodos de Elementos de Contorno</t>
  </si>
  <si>
    <t>Problemas Inversos y Reconstrucción de Imágenes</t>
  </si>
  <si>
    <t>Diseño Óptimo Multidisciplinar</t>
  </si>
  <si>
    <t>Modelización en Biomedicina</t>
  </si>
  <si>
    <t>Trabajo Fin de Máster</t>
  </si>
  <si>
    <t>Máster Universitario en Ingeniería de Telecomunicación</t>
  </si>
  <si>
    <t>La ingeniería de Telecomunicación en la Sociedad de la Información</t>
  </si>
  <si>
    <t>Tratamiento de Señal en Comunicaciones</t>
  </si>
  <si>
    <t>Radio</t>
  </si>
  <si>
    <t>Tenologías de Red</t>
  </si>
  <si>
    <t>Tecnologías de Aplicación</t>
  </si>
  <si>
    <t>Diseño de Circuitos Electrónicos Analógicos</t>
  </si>
  <si>
    <t>Dirección de Proyectos de Telecomunicación</t>
  </si>
  <si>
    <t>Electrónica y Fotónica para Comunicaciones</t>
  </si>
  <si>
    <t>Sistemas Electrónicos Digitales Avanzados</t>
  </si>
  <si>
    <t>Comunicaciones Ópticas</t>
  </si>
  <si>
    <t>Antenas</t>
  </si>
  <si>
    <t>Laboratorio de Radio</t>
  </si>
  <si>
    <t>Ingeniería de Internet</t>
  </si>
  <si>
    <t>Redes Inalámbricas y Computación Ubicua</t>
  </si>
  <si>
    <t>Ingeniería Web</t>
  </si>
  <si>
    <t>Circuitos Mixtos Analógicos y Digitales</t>
  </si>
  <si>
    <t>Codiseño Hardware/Software de Sistemas Empotrados</t>
  </si>
  <si>
    <t>Diseño y Fabricación de Circuitos Integrados</t>
  </si>
  <si>
    <t>Desarrollo de Aplicaciones Móviles</t>
  </si>
  <si>
    <t>Satélites</t>
  </si>
  <si>
    <t>Sistemas de Radio en Banda Ancha</t>
  </si>
  <si>
    <t>Comunicaciones Móviles e Inalámbricas</t>
  </si>
  <si>
    <t>Diseño de Circuitos de Microondas y Ondas Milimétricas y CAD</t>
  </si>
  <si>
    <t>Seguridad Multimedia</t>
  </si>
  <si>
    <t>Sensores Inteligentes</t>
  </si>
  <si>
    <t>Computación Distribuida</t>
  </si>
  <si>
    <t>Análisis de Datos</t>
  </si>
  <si>
    <t>Redes Sociales y Económicas</t>
  </si>
  <si>
    <t>Prácticas en Empresas I</t>
  </si>
  <si>
    <t>Prácticas en Empresa II</t>
  </si>
  <si>
    <t>Prácticas en Empresas III</t>
  </si>
  <si>
    <t>Electrónica de Potencia en Fotovoltaica</t>
  </si>
  <si>
    <t>Acondicionadores de Señal</t>
  </si>
  <si>
    <t>Implementación y Explotación de Equipos Electrónicos</t>
  </si>
  <si>
    <t>CF-G300 Técnicas de Transmisión y Recepción de Señales</t>
  </si>
  <si>
    <t>Máster Universitario en Ciberseguridad</t>
  </si>
  <si>
    <t>Gestión de la seguridad de la información</t>
  </si>
  <si>
    <t>Seguridad de la información</t>
  </si>
  <si>
    <t>Seguridade en comunicacións</t>
  </si>
  <si>
    <t>Seguridad de aplicaciones</t>
  </si>
  <si>
    <t>Redes Seguras</t>
  </si>
  <si>
    <t>Prácticas en empresa</t>
  </si>
  <si>
    <t>Tests de intrusión</t>
  </si>
  <si>
    <t>Seguridad ubicua</t>
  </si>
  <si>
    <t>Máster Universitario en Visión por Computador</t>
  </si>
  <si>
    <t>Fundamentos de aprendizaje automático para visión por computador</t>
  </si>
  <si>
    <t>Análisis de imágenes biomédicas</t>
  </si>
  <si>
    <t>Biometría</t>
  </si>
  <si>
    <t>Prácticas externas</t>
  </si>
  <si>
    <t>Trabajo Fin de máster</t>
  </si>
  <si>
    <t>Análisis de malware</t>
  </si>
  <si>
    <t>Privacidad y anonimidad</t>
  </si>
  <si>
    <t>Redes seguras</t>
  </si>
  <si>
    <t>Tecnologías de resgistro distribuído y Blockchain</t>
  </si>
  <si>
    <t>Seguridad en comunicaciones</t>
  </si>
  <si>
    <t>Fortificación de sistemas</t>
  </si>
  <si>
    <t>Ciberseguridade industrial e IoT</t>
  </si>
  <si>
    <t>Hacking ético y Test de intrusión</t>
  </si>
  <si>
    <t>Negocio en ciberseguridad y emprendimiento</t>
  </si>
  <si>
    <t>Análisis forense</t>
  </si>
  <si>
    <t>Seguridad en centros de datos</t>
  </si>
  <si>
    <t>Seguridad en dispositivos móviles</t>
  </si>
  <si>
    <t>Smart Contracts y dApps</t>
  </si>
  <si>
    <t>Máster Universitario en Ciencia y Tecnologías de Información Cuántica</t>
  </si>
  <si>
    <t>Mecánica cuántica I</t>
  </si>
  <si>
    <t>Mecánica cuántica II</t>
  </si>
  <si>
    <t>Fundamentos de información cuántica</t>
  </si>
  <si>
    <t>Introducción a la computación cuántica</t>
  </si>
  <si>
    <t>Fundamentos de comunicaciones cuánticas</t>
  </si>
  <si>
    <t>Herramientas de la computación cuántica</t>
  </si>
  <si>
    <t>Programación e implementación de algoritmos cuánticos</t>
  </si>
  <si>
    <t>Computación cuántica y aprendizaje máquina</t>
  </si>
  <si>
    <t>Teoría de la información cuántica avanzada</t>
  </si>
  <si>
    <t>Tecnologías fotónicas para la comunicación cuántica</t>
  </si>
  <si>
    <t>Comunicaciones cuánticas avanzadas</t>
  </si>
  <si>
    <t>Sistemas físicos para la información cuántica</t>
  </si>
  <si>
    <t>Computación cuántica y computaciones de altas prestaciones</t>
  </si>
  <si>
    <t>Aplicaciones prácticas de la computación cuántica</t>
  </si>
  <si>
    <t>Códigos de corrección de errores</t>
  </si>
  <si>
    <t>Redes de comunicaciones cuánticas</t>
  </si>
  <si>
    <t>Métodos numéricos en computación cuántica</t>
  </si>
  <si>
    <t>Fotónica de semiconductores</t>
  </si>
  <si>
    <t>Prácticas externas I</t>
  </si>
  <si>
    <t>Arquitecturas de la computación cuántica</t>
  </si>
  <si>
    <t>Técnicas experimentales para la información cuántica</t>
  </si>
  <si>
    <t>Comunicaciones cuánticas vía satélite</t>
  </si>
  <si>
    <t>% de materias que acadan unha Taxa de Rendemento de XX%</t>
  </si>
  <si>
    <r>
      <rPr>
        <b/>
        <sz val="10"/>
        <rFont val="Calibri"/>
        <family val="2"/>
        <scheme val="minor"/>
      </rPr>
      <t>Só Cubrir a Meta. O Resultado calcúlase de xeito automático.</t>
    </r>
    <r>
      <rPr>
        <sz val="10"/>
        <rFont val="Calibri"/>
        <family val="2"/>
        <scheme val="minor"/>
      </rPr>
      <t xml:space="preserve">
Indicar a % de materias cunha taxa de rendemento igual ou superior a un valor establecido (Por exemplo o 50%). O Resultado calcúlase de xeito automático, indicando na columna T da folla "Anexos" o valor establecido da taxa de cada materia</t>
    </r>
  </si>
  <si>
    <t>Xº de materias que acadan unha Taxa de Éxito de XX%</t>
  </si>
  <si>
    <r>
      <rPr>
        <b/>
        <sz val="10"/>
        <rFont val="Calibri"/>
        <family val="2"/>
        <scheme val="minor"/>
      </rPr>
      <t xml:space="preserve">Só Cubrir a Meta. O Resultado calcúlase de xeito automático.
</t>
    </r>
    <r>
      <rPr>
        <sz val="10"/>
        <rFont val="Calibri"/>
        <family val="2"/>
        <scheme val="minor"/>
      </rPr>
      <t>Indicar a %  de materias cunha taxa de Éxito igual ou superior a un valor establecido (Por exemplo o 50%). O Resultado calcúlase de xeito automático, indicando na columna S da folla "Anexos" o valor establecido da taxa de cada materia</t>
    </r>
  </si>
  <si>
    <r>
      <rPr>
        <b/>
        <sz val="10"/>
        <rFont val="Calibri"/>
        <family val="2"/>
        <scheme val="minor"/>
      </rPr>
      <t xml:space="preserve">Só Cubrir a Meta. O Resultado calcúlase de xeito automático.
</t>
    </r>
    <r>
      <rPr>
        <sz val="10"/>
        <rFont val="Calibri"/>
        <family val="2"/>
        <scheme val="minor"/>
      </rPr>
      <t>Indicar o valor mínimo das taxas de rendemento das materias da titulación, do indicador I10-7</t>
    </r>
  </si>
  <si>
    <r>
      <rPr>
        <b/>
        <sz val="10"/>
        <rFont val="Calibri"/>
        <family val="2"/>
        <scheme val="minor"/>
      </rPr>
      <t xml:space="preserve">Só Cubrir a Meta. O Resultado calcúlase de xeito automático.
</t>
    </r>
    <r>
      <rPr>
        <sz val="10"/>
        <rFont val="Calibri"/>
        <family val="2"/>
        <scheme val="minor"/>
      </rPr>
      <t>Indicar o valor mínimo das taxas de Éxito das materias da titulación, do indicador I10-10</t>
    </r>
  </si>
  <si>
    <t>-</t>
  </si>
  <si>
    <r>
      <rPr>
        <b/>
        <sz val="10"/>
        <rFont val="Calibri"/>
        <family val="2"/>
        <scheme val="minor"/>
      </rPr>
      <t xml:space="preserve">Cubrir Meta e Resultado
</t>
    </r>
    <r>
      <rPr>
        <sz val="10"/>
        <rFont val="Calibri"/>
        <family val="2"/>
        <scheme val="minor"/>
      </rPr>
      <t xml:space="preserve">Escoller o documento excel do grao ou máster segundo o caso, do menú de GRA. Graduación
https://secretaria.uvigo.gal/uv/web/transparencia/informe/show/5/51/66
</t>
    </r>
  </si>
  <si>
    <t>Grupo A</t>
  </si>
  <si>
    <t>Curso 2023/2024</t>
  </si>
  <si>
    <r>
      <rPr>
        <b/>
        <sz val="10"/>
        <rFont val="Calibri"/>
        <family val="2"/>
        <scheme val="minor"/>
      </rPr>
      <t xml:space="preserve">Cubrir Meta e Resultado
</t>
    </r>
    <r>
      <rPr>
        <sz val="10"/>
        <rFont val="Calibri"/>
        <family val="2"/>
        <scheme val="minor"/>
      </rPr>
      <t xml:space="preserve">Escoller o documento excel do grao ou máster segundo o caso, do menú de GRA. Graduación
https://secretaria.uvigo.gal/uv/web/transparencia/informe/show/5/51/66
</t>
    </r>
    <r>
      <rPr>
        <b/>
        <sz val="10"/>
        <rFont val="Calibri"/>
        <family val="2"/>
        <scheme val="minor"/>
      </rPr>
      <t>Os resultados son do curso 23/24</t>
    </r>
  </si>
  <si>
    <r>
      <rPr>
        <b/>
        <sz val="10"/>
        <rFont val="Calibri"/>
        <family val="2"/>
        <scheme val="minor"/>
      </rPr>
      <t xml:space="preserve">Cubrir Meta e Resultado. A meta poderá estar entre os valores [1-5]
</t>
    </r>
    <r>
      <rPr>
        <sz val="10"/>
        <rFont val="Calibri"/>
        <family val="2"/>
        <scheme val="minor"/>
      </rPr>
      <t xml:space="preserve">Indicar o valor que se atopa na columna "Global" e na filla "GLOBAL", do informe de avaliación docente por titulación que se atopa na secretaría virtual.
https://secretaria.uvigo.gal/uvigo.sv/index.php?modulo=informes&amp;accion=InformeEadTitulacion
</t>
    </r>
    <r>
      <rPr>
        <b/>
        <sz val="10"/>
        <rFont val="Calibri"/>
        <family val="2"/>
        <scheme val="minor"/>
      </rPr>
      <t>Os resultados son do curso 23-24</t>
    </r>
  </si>
  <si>
    <t>71.0</t>
  </si>
  <si>
    <t>17.</t>
  </si>
  <si>
    <t>---</t>
  </si>
  <si>
    <t>Panel de indicadores- Cadro de mando do Máster Universitario en Internet de las Cosas</t>
  </si>
  <si>
    <t>LA TITULACIÓN SE COMENZÓ A IMPARTIR EN EL CURSO2024/2025 - No procede</t>
  </si>
  <si>
    <t>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</si>
</sst>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9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b/>
      <sz val="20"/>
      <color theme="1"/>
      <name val="Calibri"/>
      <family val="2"/>
      <scheme val="minor"/>
    </font>
    <font>
      <b/>
      <sz val="14"/>
      <color theme="1"/>
      <name val="Calibri"/>
      <family val="2"/>
      <scheme val="minor"/>
    </font>
    <font>
      <sz val="11"/>
      <color theme="1"/>
      <name val="Calibri"/>
      <family val="2"/>
      <scheme val="minor"/>
    </font>
    <font>
      <b/>
      <sz val="9"/>
      <color theme="0"/>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1"/>
      <color theme="0" tint="-0.499984740745262"/>
      <name val="Calibri"/>
      <family val="2"/>
      <scheme val="minor"/>
    </font>
    <font>
      <sz val="9"/>
      <name val="Calibri"/>
      <family val="2"/>
      <scheme val="minor"/>
    </font>
    <font>
      <b/>
      <sz val="14"/>
      <name val="Calibri"/>
      <family val="2"/>
      <scheme val="minor"/>
    </font>
    <font>
      <b/>
      <sz val="9"/>
      <color theme="1"/>
      <name val="Calibri"/>
      <family val="2"/>
      <scheme val="minor"/>
    </font>
    <font>
      <sz val="10"/>
      <color theme="1"/>
      <name val="Calibri"/>
      <family val="2"/>
      <scheme val="minor"/>
    </font>
    <font>
      <sz val="11"/>
      <color theme="0"/>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b/>
      <sz val="20"/>
      <color theme="1"/>
      <name val="Calibri"/>
      <family val="2"/>
      <scheme val="minor"/>
    </font>
    <font>
      <sz val="8"/>
      <color theme="1"/>
      <name val="Calibri"/>
      <family val="2"/>
      <scheme val="minor"/>
    </font>
    <font>
      <sz val="10"/>
      <name val="Calibri"/>
      <family val="2"/>
      <scheme val="minor"/>
    </font>
    <font>
      <b/>
      <sz val="11"/>
      <name val="Calibri"/>
      <family val="2"/>
      <scheme val="minor"/>
    </font>
    <font>
      <b/>
      <sz val="10"/>
      <color theme="1"/>
      <name val="Calibri"/>
      <family val="2"/>
      <scheme val="minor"/>
    </font>
    <font>
      <sz val="18"/>
      <color theme="1"/>
      <name val="Calibri"/>
      <family val="2"/>
      <scheme val="minor"/>
    </font>
    <font>
      <b/>
      <sz val="18"/>
      <color theme="1"/>
      <name val="Calibri"/>
      <family val="2"/>
      <scheme val="minor"/>
    </font>
    <font>
      <i/>
      <sz val="10"/>
      <color theme="1"/>
      <name val="Calibri"/>
      <family val="2"/>
      <scheme val="minor"/>
    </font>
    <font>
      <i/>
      <sz val="10"/>
      <name val="Calibri"/>
      <family val="2"/>
      <scheme val="minor"/>
    </font>
    <font>
      <sz val="12"/>
      <color theme="0" tint="-0.499984740745262"/>
      <name val="Calibri"/>
      <family val="2"/>
      <scheme val="minor"/>
    </font>
    <font>
      <b/>
      <sz val="10"/>
      <name val="Calibri"/>
      <family val="2"/>
      <scheme val="minor"/>
    </font>
    <font>
      <b/>
      <sz val="10"/>
      <color theme="0"/>
      <name val="Calibri"/>
      <family val="2"/>
      <scheme val="minor"/>
    </font>
    <font>
      <sz val="14"/>
      <name val="Calibri"/>
      <family val="2"/>
      <scheme val="minor"/>
    </font>
    <font>
      <b/>
      <sz val="16"/>
      <name val="Calibri"/>
      <family val="2"/>
      <scheme val="minor"/>
    </font>
    <font>
      <u/>
      <sz val="11"/>
      <color theme="10"/>
      <name val="Calibri"/>
      <family val="2"/>
      <scheme val="minor"/>
    </font>
    <font>
      <sz val="14"/>
      <color theme="1"/>
      <name val="Calibri"/>
      <family val="2"/>
      <scheme val="minor"/>
    </font>
    <font>
      <b/>
      <sz val="14"/>
      <color theme="0" tint="-0.499984740745262"/>
      <name val="Calibri"/>
      <family val="2"/>
      <scheme val="minor"/>
    </font>
    <font>
      <b/>
      <sz val="14"/>
      <color theme="0" tint="-0.34998626667073579"/>
      <name val="Calibri"/>
      <family val="2"/>
      <scheme val="minor"/>
    </font>
    <font>
      <sz val="12"/>
      <name val="Calibri"/>
      <family val="2"/>
      <scheme val="minor"/>
    </font>
    <font>
      <u/>
      <sz val="10"/>
      <color theme="10"/>
      <name val="Calibri"/>
      <family val="2"/>
      <scheme val="minor"/>
    </font>
    <font>
      <b/>
      <sz val="16"/>
      <color theme="1"/>
      <name val="Calibri"/>
      <family val="2"/>
      <scheme val="minor"/>
    </font>
    <font>
      <sz val="11"/>
      <color theme="1"/>
      <name val="New Baskerville"/>
      <family val="1"/>
    </font>
    <font>
      <sz val="10"/>
      <name val="Arial"/>
      <family val="2"/>
    </font>
    <font>
      <sz val="22"/>
      <name val="New Baskerville"/>
      <family val="1"/>
    </font>
    <font>
      <b/>
      <sz val="14"/>
      <color theme="9" tint="-0.249977111117893"/>
      <name val="Calibri"/>
      <family val="2"/>
      <scheme val="minor"/>
    </font>
    <font>
      <sz val="12"/>
      <color theme="5" tint="-0.249977111117893"/>
      <name val="New Baskerville"/>
      <family val="1"/>
    </font>
    <font>
      <b/>
      <sz val="22"/>
      <name val="Calibri"/>
      <family val="2"/>
      <scheme val="minor"/>
    </font>
    <font>
      <sz val="18"/>
      <name val="New Baskerville"/>
      <family val="1"/>
    </font>
    <font>
      <sz val="18"/>
      <name val="Calibri"/>
      <family val="2"/>
      <scheme val="minor"/>
    </font>
    <font>
      <sz val="22"/>
      <name val="Calibri"/>
      <family val="2"/>
      <scheme val="minor"/>
    </font>
    <font>
      <b/>
      <sz val="18"/>
      <name val="Calibri"/>
      <family val="2"/>
      <scheme val="minor"/>
    </font>
    <font>
      <u/>
      <sz val="16"/>
      <color theme="9" tint="-0.249977111117893"/>
      <name val="Calibri"/>
      <family val="2"/>
      <scheme val="minor"/>
    </font>
    <font>
      <sz val="14"/>
      <color rgb="FF0070C0"/>
      <name val="New Baskerville"/>
      <family val="1"/>
    </font>
    <font>
      <sz val="22"/>
      <color rgb="FF00B0F0"/>
      <name val="New Baskerville"/>
      <family val="1"/>
    </font>
    <font>
      <b/>
      <sz val="9"/>
      <name val="Calibri"/>
      <family val="2"/>
      <scheme val="minor"/>
    </font>
    <font>
      <sz val="10"/>
      <color theme="3"/>
      <name val="Calibri"/>
      <family val="2"/>
      <scheme val="minor"/>
    </font>
    <font>
      <sz val="11"/>
      <color theme="3"/>
      <name val="Calibri"/>
      <family val="2"/>
      <scheme val="minor"/>
    </font>
    <font>
      <sz val="11"/>
      <color rgb="FFFFFFFF"/>
      <name val="Calibri"/>
      <family val="2"/>
      <scheme val="minor"/>
    </font>
    <font>
      <sz val="11"/>
      <color rgb="FF808080"/>
      <name val="Calibri"/>
      <family val="2"/>
      <scheme val="minor"/>
    </font>
    <font>
      <b/>
      <sz val="10"/>
      <color rgb="FF000000"/>
      <name val="Calibri"/>
      <family val="2"/>
      <scheme val="minor"/>
    </font>
    <font>
      <sz val="10"/>
      <color rgb="FF000000"/>
      <name val="Calibri"/>
      <family val="2"/>
      <scheme val="minor"/>
    </font>
    <font>
      <b/>
      <sz val="14"/>
      <color rgb="FFFFFFFF"/>
      <name val="Calibri"/>
      <family val="2"/>
      <scheme val="minor"/>
    </font>
    <font>
      <b/>
      <sz val="14"/>
      <color rgb="FF000000"/>
      <name val="Calibri"/>
      <family val="2"/>
      <scheme val="minor"/>
    </font>
    <font>
      <b/>
      <sz val="14"/>
      <color theme="1"/>
      <name val="Calibri"/>
      <family val="2"/>
    </font>
    <font>
      <sz val="10"/>
      <color theme="0"/>
      <name val="Calibri"/>
      <family val="2"/>
      <scheme val="minor"/>
    </font>
    <font>
      <b/>
      <sz val="18"/>
      <color rgb="FF000000"/>
      <name val="Calibri"/>
      <family val="2"/>
      <scheme val="minor"/>
    </font>
    <font>
      <sz val="18"/>
      <color rgb="FF000000"/>
      <name val="Calibri"/>
      <family val="2"/>
      <scheme val="minor"/>
    </font>
    <font>
      <b/>
      <sz val="12"/>
      <color rgb="FF000000"/>
      <name val="Calibri"/>
      <family val="2"/>
      <scheme val="minor"/>
    </font>
    <font>
      <sz val="11"/>
      <color theme="0"/>
      <name val="Calibri"/>
      <family val="2"/>
      <scheme val="minor"/>
    </font>
    <font>
      <b/>
      <sz val="18"/>
      <color theme="1"/>
      <name val="Arial"/>
      <family val="2"/>
    </font>
    <font>
      <sz val="18"/>
      <color theme="0"/>
      <name val="Arial"/>
      <family val="2"/>
    </font>
    <font>
      <b/>
      <sz val="12"/>
      <color theme="1"/>
      <name val="Arial Black"/>
      <family val="2"/>
    </font>
    <font>
      <sz val="18"/>
      <color theme="1"/>
      <name val="Arial"/>
      <family val="2"/>
    </font>
    <font>
      <sz val="12"/>
      <color theme="1"/>
      <name val="Arial Black"/>
      <family val="2"/>
    </font>
    <font>
      <sz val="11"/>
      <color theme="1"/>
      <name val="Arial Black"/>
      <family val="2"/>
    </font>
    <font>
      <sz val="11"/>
      <color theme="0"/>
      <name val="Arial Black"/>
      <family val="2"/>
    </font>
    <font>
      <sz val="8"/>
      <color rgb="FF35383A"/>
      <name val="Open Sans"/>
    </font>
    <font>
      <sz val="8"/>
      <color rgb="FF4A4A4A"/>
      <name val="Arial"/>
      <family val="2"/>
    </font>
    <font>
      <sz val="8"/>
      <color theme="1"/>
      <name val="Arial"/>
      <family val="2"/>
    </font>
  </fonts>
  <fills count="26">
    <fill>
      <patternFill patternType="none"/>
    </fill>
    <fill>
      <patternFill patternType="gray125"/>
    </fill>
    <fill>
      <patternFill patternType="solid">
        <fgColor theme="9" tint="-0.249977111117893"/>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bgColor indexed="64"/>
      </patternFill>
    </fill>
    <fill>
      <patternFill patternType="solid">
        <fgColor rgb="FFF0B2A8"/>
        <bgColor indexed="64"/>
      </patternFill>
    </fill>
    <fill>
      <patternFill patternType="solid">
        <fgColor theme="8" tint="0.79998168889431442"/>
        <bgColor indexed="64"/>
      </patternFill>
    </fill>
    <fill>
      <patternFill patternType="solid">
        <fgColor theme="9" tint="0.79995117038483843"/>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rgb="FFF2F2F2"/>
        <bgColor indexed="64"/>
      </patternFill>
    </fill>
    <fill>
      <patternFill patternType="solid">
        <fgColor rgb="FFD9E1F2"/>
        <bgColor indexed="64"/>
      </patternFill>
    </fill>
    <fill>
      <patternFill patternType="solid">
        <fgColor rgb="FFFFE699"/>
        <bgColor indexed="64"/>
      </patternFill>
    </fill>
    <fill>
      <patternFill patternType="solid">
        <fgColor rgb="FF548235"/>
        <bgColor indexed="64"/>
      </patternFill>
    </fill>
    <fill>
      <patternFill patternType="solid">
        <fgColor rgb="FFFB7D80"/>
        <bgColor indexed="64"/>
      </patternFill>
    </fill>
    <fill>
      <patternFill patternType="solid">
        <fgColor rgb="FFFFEB99"/>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5D5D"/>
        <bgColor indexed="64"/>
      </patternFill>
    </fill>
    <fill>
      <patternFill patternType="solid">
        <fgColor rgb="FFFFFFFF"/>
      </patternFill>
    </fill>
    <fill>
      <patternFill patternType="solid">
        <fgColor rgb="FFFFC7CE"/>
        <bgColor indexed="64"/>
      </patternFill>
    </fill>
  </fills>
  <borders count="83">
    <border>
      <left/>
      <right/>
      <top/>
      <bottom/>
      <diagonal/>
    </border>
    <border>
      <left/>
      <right/>
      <top style="thin">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bottom style="medium">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thin">
        <color auto="1"/>
      </right>
      <top style="thin">
        <color auto="1"/>
      </top>
      <bottom/>
      <diagonal/>
    </border>
    <border>
      <left/>
      <right style="medium">
        <color auto="1"/>
      </right>
      <top/>
      <bottom/>
      <diagonal/>
    </border>
    <border>
      <left/>
      <right style="thin">
        <color auto="1"/>
      </right>
      <top/>
      <bottom style="thin">
        <color auto="1"/>
      </bottom>
      <diagonal/>
    </border>
    <border>
      <left/>
      <right style="thin">
        <color auto="1"/>
      </right>
      <top/>
      <bottom/>
      <diagonal/>
    </border>
    <border>
      <left/>
      <right style="medium">
        <color auto="1"/>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bottom style="thin">
        <color theme="9" tint="-0.249977111117893"/>
      </bottom>
      <diagonal/>
    </border>
    <border>
      <left/>
      <right/>
      <top style="thin">
        <color theme="9" tint="-0.249977111117893"/>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theme="9" tint="-0.249977111117893"/>
      </left>
      <right/>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top/>
      <bottom style="thin">
        <color auto="1"/>
      </bottom>
      <diagonal/>
    </border>
    <border>
      <left/>
      <right style="thin">
        <color theme="9" tint="-0.249977111117893"/>
      </right>
      <top/>
      <bottom style="thin">
        <color auto="1"/>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style="medium">
        <color theme="9"/>
      </right>
      <top style="medium">
        <color theme="9"/>
      </top>
      <bottom/>
      <diagonal/>
    </border>
    <border>
      <left style="medium">
        <color theme="9"/>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theme="9"/>
      </left>
      <right style="medium">
        <color theme="9"/>
      </right>
      <top/>
      <bottom style="medium">
        <color theme="9"/>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style="thin">
        <color theme="9" tint="-0.249977111117893"/>
      </left>
      <right/>
      <top/>
      <bottom/>
      <diagonal/>
    </border>
    <border>
      <left/>
      <right style="thin">
        <color theme="9" tint="-0.249977111117893"/>
      </right>
      <top/>
      <bottom/>
      <diagonal/>
    </border>
    <border>
      <left/>
      <right style="thin">
        <color rgb="FFC0C0C0"/>
      </right>
      <top/>
      <bottom style="thin">
        <color rgb="FFC0C0C0"/>
      </bottom>
      <diagonal/>
    </border>
  </borders>
  <cellStyleXfs count="5">
    <xf numFmtId="0" fontId="0" fillId="0" borderId="0"/>
    <xf numFmtId="9" fontId="25" fillId="0" borderId="0" applyFont="0" applyFill="0" applyBorder="0" applyAlignment="0" applyProtection="0"/>
    <xf numFmtId="43" fontId="25" fillId="0" borderId="0" applyFont="0" applyFill="0" applyBorder="0" applyAlignment="0" applyProtection="0"/>
    <xf numFmtId="0" fontId="53" fillId="0" borderId="0" applyNumberFormat="0" applyFill="0" applyBorder="0" applyAlignment="0" applyProtection="0"/>
    <xf numFmtId="0" fontId="61" fillId="0" borderId="0"/>
  </cellStyleXfs>
  <cellXfs count="623">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0" fillId="0" borderId="5" xfId="0" applyBorder="1" applyAlignment="1">
      <alignment vertical="center"/>
    </xf>
    <xf numFmtId="0" fontId="0" fillId="0" borderId="7" xfId="0" applyBorder="1" applyAlignment="1">
      <alignment vertical="center"/>
    </xf>
    <xf numFmtId="0" fontId="26" fillId="2" borderId="11" xfId="0" applyFont="1" applyFill="1" applyBorder="1" applyAlignment="1">
      <alignment vertical="center" wrapText="1"/>
    </xf>
    <xf numFmtId="0" fontId="26" fillId="3" borderId="0" xfId="0" applyFont="1" applyFill="1" applyAlignment="1">
      <alignment vertical="center" wrapText="1"/>
    </xf>
    <xf numFmtId="0" fontId="26" fillId="2" borderId="0" xfId="0" applyFont="1" applyFill="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wrapText="1"/>
    </xf>
    <xf numFmtId="0" fontId="0" fillId="0" borderId="16" xfId="0" applyBorder="1" applyAlignment="1">
      <alignment vertical="center" wrapText="1"/>
    </xf>
    <xf numFmtId="0" fontId="0" fillId="0" borderId="10" xfId="0" applyBorder="1" applyAlignment="1">
      <alignment vertical="center"/>
    </xf>
    <xf numFmtId="0" fontId="0" fillId="0" borderId="17" xfId="0" applyBorder="1" applyAlignment="1">
      <alignment vertical="center" wrapText="1"/>
    </xf>
    <xf numFmtId="0" fontId="26" fillId="2" borderId="14" xfId="0" applyFont="1" applyFill="1" applyBorder="1" applyAlignment="1">
      <alignment vertical="center" wrapText="1"/>
    </xf>
    <xf numFmtId="0" fontId="0" fillId="0" borderId="0" xfId="0" applyAlignment="1">
      <alignment horizontal="left" vertical="center" wrapText="1"/>
    </xf>
    <xf numFmtId="0" fontId="21" fillId="0" borderId="0" xfId="0" applyFont="1" applyAlignment="1">
      <alignment horizontal="center" vertical="center"/>
    </xf>
    <xf numFmtId="14" fontId="21" fillId="0" borderId="0" xfId="0" applyNumberFormat="1" applyFont="1" applyAlignment="1">
      <alignment horizontal="center" vertical="center"/>
    </xf>
    <xf numFmtId="0" fontId="30" fillId="0" borderId="0" xfId="0" applyFont="1" applyAlignment="1">
      <alignment horizontal="center" vertical="center"/>
    </xf>
    <xf numFmtId="0" fontId="24" fillId="4" borderId="27" xfId="0" applyFont="1" applyFill="1" applyBorder="1" applyAlignment="1">
      <alignment horizontal="center" vertical="center" wrapText="1"/>
    </xf>
    <xf numFmtId="0" fontId="32" fillId="0" borderId="0" xfId="0" applyFont="1" applyAlignment="1">
      <alignment horizontal="left" vertical="center" wrapText="1"/>
    </xf>
    <xf numFmtId="0" fontId="27" fillId="0" borderId="0" xfId="0" applyFont="1" applyAlignment="1">
      <alignment horizontal="center" vertical="center" wrapText="1"/>
    </xf>
    <xf numFmtId="0" fontId="0" fillId="0" borderId="0" xfId="0" applyAlignment="1">
      <alignment horizontal="center" vertical="center" wrapText="1"/>
    </xf>
    <xf numFmtId="0" fontId="23" fillId="0" borderId="0" xfId="0" applyFont="1" applyAlignment="1">
      <alignment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26" fillId="2" borderId="11" xfId="0" applyFont="1" applyFill="1" applyBorder="1" applyAlignment="1">
      <alignment vertical="center"/>
    </xf>
    <xf numFmtId="0" fontId="26" fillId="3" borderId="11" xfId="0" applyFont="1" applyFill="1" applyBorder="1" applyAlignment="1">
      <alignment vertical="center" wrapText="1"/>
    </xf>
    <xf numFmtId="0" fontId="36" fillId="3" borderId="0" xfId="0" applyFont="1" applyFill="1" applyAlignment="1">
      <alignment horizontal="left" vertical="center"/>
    </xf>
    <xf numFmtId="0" fontId="36" fillId="3" borderId="0" xfId="0" applyFont="1" applyFill="1" applyAlignment="1">
      <alignment horizontal="left" vertical="center" wrapText="1"/>
    </xf>
    <xf numFmtId="0" fontId="35" fillId="3" borderId="0" xfId="0" applyFont="1" applyFill="1" applyAlignment="1">
      <alignment horizontal="center" vertical="center"/>
    </xf>
    <xf numFmtId="0" fontId="35" fillId="3" borderId="0" xfId="0" applyFont="1" applyFill="1" applyAlignment="1">
      <alignment horizontal="left" vertical="center" wrapText="1"/>
    </xf>
    <xf numFmtId="0" fontId="35" fillId="3" borderId="0" xfId="0" applyFont="1" applyFill="1" applyAlignment="1">
      <alignment vertical="center"/>
    </xf>
    <xf numFmtId="0" fontId="36" fillId="2" borderId="0" xfId="0" applyFont="1" applyFill="1" applyAlignment="1">
      <alignment horizontal="left" vertical="center"/>
    </xf>
    <xf numFmtId="0" fontId="36" fillId="2" borderId="0" xfId="0" applyFont="1" applyFill="1" applyAlignment="1">
      <alignment horizontal="left" vertical="center" wrapText="1"/>
    </xf>
    <xf numFmtId="0" fontId="35" fillId="2" borderId="0" xfId="0" applyFont="1" applyFill="1" applyAlignment="1">
      <alignment horizontal="center" vertical="center"/>
    </xf>
    <xf numFmtId="0" fontId="35" fillId="2" borderId="0" xfId="0" applyFont="1" applyFill="1" applyAlignment="1">
      <alignment horizontal="left" vertical="center" wrapText="1"/>
    </xf>
    <xf numFmtId="0" fontId="35" fillId="2" borderId="0" xfId="0" applyFont="1" applyFill="1" applyAlignment="1">
      <alignment vertical="center"/>
    </xf>
    <xf numFmtId="0" fontId="36" fillId="6" borderId="2" xfId="0" applyFont="1" applyFill="1" applyBorder="1" applyAlignment="1">
      <alignment horizontal="left" vertical="center"/>
    </xf>
    <xf numFmtId="0" fontId="36" fillId="6" borderId="4" xfId="0" applyFont="1" applyFill="1" applyBorder="1" applyAlignment="1">
      <alignment horizontal="left" vertical="center" wrapText="1"/>
    </xf>
    <xf numFmtId="0" fontId="35" fillId="6" borderId="4" xfId="0" applyFont="1" applyFill="1" applyBorder="1" applyAlignment="1">
      <alignment horizontal="center" vertical="center"/>
    </xf>
    <xf numFmtId="0" fontId="35" fillId="6" borderId="18" xfId="0" applyFont="1" applyFill="1" applyBorder="1" applyAlignment="1">
      <alignment vertical="center" wrapText="1"/>
    </xf>
    <xf numFmtId="0" fontId="29" fillId="0" borderId="0" xfId="0" applyFont="1" applyAlignment="1">
      <alignment vertical="center"/>
    </xf>
    <xf numFmtId="0" fontId="32" fillId="7" borderId="2" xfId="0" applyFont="1" applyFill="1" applyBorder="1" applyAlignment="1">
      <alignment vertical="center"/>
    </xf>
    <xf numFmtId="0" fontId="32" fillId="7" borderId="4" xfId="0" applyFont="1" applyFill="1" applyBorder="1" applyAlignment="1">
      <alignment vertical="center"/>
    </xf>
    <xf numFmtId="0" fontId="33" fillId="5" borderId="29" xfId="0" applyFont="1" applyFill="1" applyBorder="1" applyAlignment="1">
      <alignment horizontal="center" vertical="center"/>
    </xf>
    <xf numFmtId="0" fontId="33" fillId="5" borderId="8" xfId="0" applyFont="1" applyFill="1" applyBorder="1" applyAlignment="1">
      <alignment horizontal="center" vertical="center"/>
    </xf>
    <xf numFmtId="2" fontId="0" fillId="0" borderId="0" xfId="0" applyNumberFormat="1" applyAlignment="1">
      <alignment horizontal="center" vertical="center"/>
    </xf>
    <xf numFmtId="0" fontId="27" fillId="0" borderId="1" xfId="0" applyFont="1" applyBorder="1" applyAlignment="1">
      <alignment horizontal="center" vertical="center" wrapText="1"/>
    </xf>
    <xf numFmtId="0" fontId="42" fillId="7" borderId="4" xfId="0" applyFont="1" applyFill="1" applyBorder="1" applyAlignment="1">
      <alignment vertical="center"/>
    </xf>
    <xf numFmtId="0" fontId="35" fillId="0" borderId="0" xfId="0" applyFont="1" applyAlignment="1">
      <alignment vertical="center"/>
    </xf>
    <xf numFmtId="0" fontId="33" fillId="5" borderId="7" xfId="0" applyFont="1" applyFill="1" applyBorder="1" applyAlignment="1">
      <alignment horizontal="center" vertical="center"/>
    </xf>
    <xf numFmtId="0" fontId="33" fillId="5" borderId="10" xfId="0" applyFont="1" applyFill="1" applyBorder="1" applyAlignment="1">
      <alignment horizontal="center" vertical="center"/>
    </xf>
    <xf numFmtId="0" fontId="41" fillId="0" borderId="7" xfId="0" applyFont="1" applyBorder="1" applyAlignment="1">
      <alignment horizontal="center" vertical="center"/>
    </xf>
    <xf numFmtId="0" fontId="41" fillId="0" borderId="10" xfId="0" applyFont="1" applyBorder="1" applyAlignment="1">
      <alignment horizontal="center" vertical="center"/>
    </xf>
    <xf numFmtId="0" fontId="36" fillId="2" borderId="7" xfId="0" applyFont="1" applyFill="1" applyBorder="1" applyAlignment="1">
      <alignment horizontal="left" vertical="center"/>
    </xf>
    <xf numFmtId="0" fontId="34" fillId="0" borderId="7" xfId="0" applyFont="1" applyBorder="1" applyAlignment="1">
      <alignment horizontal="center" vertical="center"/>
    </xf>
    <xf numFmtId="0" fontId="34" fillId="0" borderId="10" xfId="0" applyFont="1" applyBorder="1" applyAlignment="1">
      <alignment horizontal="center" vertical="center"/>
    </xf>
    <xf numFmtId="0" fontId="44" fillId="0" borderId="0" xfId="0" applyFont="1" applyAlignment="1">
      <alignment vertical="center"/>
    </xf>
    <xf numFmtId="0" fontId="24" fillId="4" borderId="31" xfId="0" applyFont="1" applyFill="1" applyBorder="1" applyAlignment="1">
      <alignment horizontal="center" vertical="center" wrapText="1"/>
    </xf>
    <xf numFmtId="0" fontId="24" fillId="0" borderId="0" xfId="0" applyFont="1" applyAlignment="1">
      <alignment vertical="center" wrapText="1"/>
    </xf>
    <xf numFmtId="0" fontId="33" fillId="0" borderId="0" xfId="0" applyFont="1" applyAlignment="1">
      <alignment horizontal="center" vertical="center" wrapText="1"/>
    </xf>
    <xf numFmtId="0" fontId="23" fillId="0" borderId="0" xfId="0" applyFont="1" applyAlignment="1">
      <alignment horizontal="center" vertical="center" wrapText="1"/>
    </xf>
    <xf numFmtId="0" fontId="43" fillId="5" borderId="0" xfId="0" applyFont="1" applyFill="1" applyAlignment="1">
      <alignment vertical="center" wrapText="1"/>
    </xf>
    <xf numFmtId="0" fontId="34" fillId="0" borderId="11" xfId="0" applyFont="1" applyBorder="1" applyAlignment="1">
      <alignment vertical="center" wrapText="1"/>
    </xf>
    <xf numFmtId="0" fontId="34" fillId="0" borderId="0" xfId="0" applyFont="1" applyAlignment="1">
      <alignment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50" fillId="6" borderId="11" xfId="0" applyFont="1" applyFill="1" applyBorder="1" applyAlignment="1">
      <alignment vertical="center"/>
    </xf>
    <xf numFmtId="0" fontId="50" fillId="6" borderId="11" xfId="0" applyFont="1" applyFill="1" applyBorder="1" applyAlignment="1">
      <alignment vertical="center" wrapText="1"/>
    </xf>
    <xf numFmtId="0" fontId="38" fillId="0" borderId="0" xfId="0" applyFont="1" applyAlignment="1">
      <alignment horizontal="center" vertical="center"/>
    </xf>
    <xf numFmtId="0" fontId="22" fillId="5" borderId="9" xfId="0" applyFont="1" applyFill="1" applyBorder="1" applyAlignment="1">
      <alignment vertical="center"/>
    </xf>
    <xf numFmtId="0" fontId="28" fillId="4" borderId="29" xfId="0" applyFont="1" applyFill="1" applyBorder="1" applyAlignment="1">
      <alignment vertical="center"/>
    </xf>
    <xf numFmtId="0" fontId="28" fillId="4" borderId="9" xfId="0" applyFont="1" applyFill="1" applyBorder="1" applyAlignment="1">
      <alignment vertical="center"/>
    </xf>
    <xf numFmtId="0" fontId="28" fillId="4" borderId="33" xfId="0" applyFont="1" applyFill="1" applyBorder="1" applyAlignment="1">
      <alignment vertical="center"/>
    </xf>
    <xf numFmtId="0" fontId="28" fillId="4" borderId="6" xfId="0" applyFont="1" applyFill="1" applyBorder="1" applyAlignment="1">
      <alignment vertical="center"/>
    </xf>
    <xf numFmtId="0" fontId="0" fillId="0" borderId="0" xfId="0" applyAlignment="1">
      <alignment horizontal="center" vertical="top"/>
    </xf>
    <xf numFmtId="0" fontId="0" fillId="0" borderId="28" xfId="0" applyBorder="1" applyAlignment="1">
      <alignment vertical="center"/>
    </xf>
    <xf numFmtId="0" fontId="24" fillId="0" borderId="29" xfId="0" applyFont="1" applyBorder="1" applyAlignment="1">
      <alignment horizontal="center" vertical="center" wrapText="1"/>
    </xf>
    <xf numFmtId="0" fontId="35" fillId="6" borderId="4" xfId="0" applyFont="1" applyFill="1" applyBorder="1" applyAlignment="1">
      <alignment vertical="center"/>
    </xf>
    <xf numFmtId="0" fontId="28" fillId="4" borderId="6" xfId="0" applyFont="1" applyFill="1" applyBorder="1" applyAlignment="1">
      <alignment horizontal="center" vertical="center"/>
    </xf>
    <xf numFmtId="0" fontId="31" fillId="0" borderId="0" xfId="0" applyFont="1" applyAlignment="1">
      <alignment horizontal="center" vertical="center"/>
    </xf>
    <xf numFmtId="0" fontId="31" fillId="0" borderId="11" xfId="0" applyFont="1" applyBorder="1" applyAlignment="1">
      <alignment horizontal="center" vertical="center"/>
    </xf>
    <xf numFmtId="0" fontId="28" fillId="4" borderId="9" xfId="0" applyFont="1" applyFill="1" applyBorder="1" applyAlignment="1">
      <alignment horizontal="center" vertical="center"/>
    </xf>
    <xf numFmtId="0" fontId="31" fillId="0" borderId="14" xfId="0" applyFont="1" applyBorder="1" applyAlignment="1">
      <alignment horizontal="center" vertical="center"/>
    </xf>
    <xf numFmtId="0" fontId="32" fillId="7" borderId="4" xfId="0" applyFont="1" applyFill="1" applyBorder="1" applyAlignment="1">
      <alignment horizontal="center" vertical="center"/>
    </xf>
    <xf numFmtId="0" fontId="55" fillId="0" borderId="23" xfId="0" applyFont="1" applyBorder="1" applyAlignment="1">
      <alignment horizontal="left" vertical="center" wrapText="1"/>
    </xf>
    <xf numFmtId="0" fontId="48" fillId="0" borderId="23" xfId="0" applyFont="1" applyBorder="1" applyAlignment="1">
      <alignment horizontal="left" vertical="center" wrapText="1"/>
    </xf>
    <xf numFmtId="0" fontId="48" fillId="0" borderId="22" xfId="0" applyFont="1" applyBorder="1" applyAlignment="1">
      <alignment horizontal="left" vertical="center" wrapText="1"/>
    </xf>
    <xf numFmtId="0" fontId="55" fillId="0" borderId="20" xfId="0" applyFont="1" applyBorder="1" applyAlignment="1">
      <alignment horizontal="left" vertical="center" wrapText="1"/>
    </xf>
    <xf numFmtId="0" fontId="41" fillId="0" borderId="0" xfId="0" applyFont="1" applyAlignment="1">
      <alignment vertical="center" wrapText="1"/>
    </xf>
    <xf numFmtId="0" fontId="41" fillId="0" borderId="11" xfId="0" applyFont="1" applyBorder="1" applyAlignment="1">
      <alignment vertical="center" wrapText="1"/>
    </xf>
    <xf numFmtId="0" fontId="55" fillId="0" borderId="30" xfId="0" applyFont="1" applyBorder="1" applyAlignment="1">
      <alignment horizontal="left" vertical="center" wrapText="1"/>
    </xf>
    <xf numFmtId="0" fontId="55" fillId="0" borderId="22" xfId="0" applyFont="1" applyBorder="1" applyAlignment="1">
      <alignment horizontal="left" vertical="center" wrapText="1"/>
    </xf>
    <xf numFmtId="0" fontId="24" fillId="0" borderId="0" xfId="0" applyFont="1" applyAlignment="1">
      <alignment horizontal="center" vertical="center"/>
    </xf>
    <xf numFmtId="0" fontId="43" fillId="5" borderId="1" xfId="0" applyFont="1" applyFill="1" applyBorder="1" applyAlignment="1">
      <alignment vertical="center" wrapText="1"/>
    </xf>
    <xf numFmtId="0" fontId="49" fillId="5" borderId="9" xfId="0" applyFont="1" applyFill="1" applyBorder="1" applyAlignment="1">
      <alignment vertical="center" wrapText="1"/>
    </xf>
    <xf numFmtId="0" fontId="49" fillId="5" borderId="20" xfId="0" applyFont="1" applyFill="1" applyBorder="1" applyAlignment="1">
      <alignment vertical="center" wrapText="1"/>
    </xf>
    <xf numFmtId="0" fontId="49" fillId="5" borderId="0" xfId="0" applyFont="1" applyFill="1" applyAlignment="1">
      <alignment vertical="center" wrapText="1"/>
    </xf>
    <xf numFmtId="0" fontId="49" fillId="5" borderId="23" xfId="0" applyFont="1" applyFill="1" applyBorder="1" applyAlignment="1">
      <alignment vertical="center" wrapText="1"/>
    </xf>
    <xf numFmtId="0" fontId="49" fillId="5" borderId="11" xfId="0" applyFont="1" applyFill="1" applyBorder="1" applyAlignment="1">
      <alignment vertical="center" wrapText="1"/>
    </xf>
    <xf numFmtId="0" fontId="49" fillId="5" borderId="22" xfId="0" applyFont="1" applyFill="1" applyBorder="1" applyAlignment="1">
      <alignment vertical="center" wrapText="1"/>
    </xf>
    <xf numFmtId="0" fontId="43" fillId="5" borderId="8" xfId="0" applyFont="1" applyFill="1" applyBorder="1" applyAlignment="1">
      <alignment horizontal="center" vertical="center"/>
    </xf>
    <xf numFmtId="0" fontId="43" fillId="5" borderId="29" xfId="0" applyFont="1" applyFill="1" applyBorder="1" applyAlignment="1">
      <alignment horizontal="center" vertical="center"/>
    </xf>
    <xf numFmtId="0" fontId="49" fillId="5" borderId="1" xfId="0" applyFont="1" applyFill="1" applyBorder="1" applyAlignment="1">
      <alignment vertical="center" wrapText="1"/>
    </xf>
    <xf numFmtId="0" fontId="43" fillId="0" borderId="29" xfId="0" applyFont="1" applyBorder="1" applyAlignment="1">
      <alignment horizontal="center" vertical="center"/>
    </xf>
    <xf numFmtId="0" fontId="49" fillId="0" borderId="1" xfId="0" applyFont="1" applyBorder="1" applyAlignment="1">
      <alignment vertical="center" wrapText="1"/>
    </xf>
    <xf numFmtId="0" fontId="43" fillId="5" borderId="7" xfId="0" applyFont="1" applyFill="1" applyBorder="1" applyAlignment="1">
      <alignment horizontal="center" vertical="center"/>
    </xf>
    <xf numFmtId="0" fontId="43" fillId="5" borderId="9" xfId="0" applyFont="1" applyFill="1" applyBorder="1" applyAlignment="1">
      <alignment vertical="center" wrapText="1"/>
    </xf>
    <xf numFmtId="0" fontId="37" fillId="0" borderId="36" xfId="0" applyFont="1" applyBorder="1" applyAlignment="1">
      <alignment horizontal="center" vertical="center" wrapText="1"/>
    </xf>
    <xf numFmtId="0" fontId="27" fillId="4" borderId="7" xfId="0" applyFont="1" applyFill="1" applyBorder="1" applyAlignment="1">
      <alignment horizontal="center" vertical="center"/>
    </xf>
    <xf numFmtId="0" fontId="27" fillId="4" borderId="23" xfId="0" applyFont="1" applyFill="1" applyBorder="1" applyAlignment="1">
      <alignment horizontal="center" vertical="center"/>
    </xf>
    <xf numFmtId="0" fontId="60" fillId="8" borderId="40" xfId="0" applyFont="1" applyFill="1" applyBorder="1" applyAlignment="1">
      <alignment vertical="center"/>
    </xf>
    <xf numFmtId="0" fontId="60" fillId="8" borderId="41" xfId="0" applyFont="1" applyFill="1" applyBorder="1" applyAlignment="1">
      <alignment vertical="center"/>
    </xf>
    <xf numFmtId="0" fontId="60" fillId="8" borderId="42" xfId="0" applyFont="1" applyFill="1" applyBorder="1" applyAlignment="1">
      <alignment vertical="center"/>
    </xf>
    <xf numFmtId="0" fontId="62" fillId="8" borderId="43" xfId="4" applyFont="1" applyFill="1" applyBorder="1" applyAlignment="1">
      <alignment vertical="center"/>
    </xf>
    <xf numFmtId="0" fontId="62" fillId="8" borderId="0" xfId="4" applyFont="1" applyFill="1" applyAlignment="1">
      <alignment vertical="center"/>
    </xf>
    <xf numFmtId="0" fontId="60" fillId="8" borderId="0" xfId="0" applyFont="1" applyFill="1" applyAlignment="1">
      <alignment vertical="center"/>
    </xf>
    <xf numFmtId="0" fontId="64" fillId="8" borderId="0" xfId="4" applyFont="1" applyFill="1" applyAlignment="1">
      <alignment horizontal="right" vertical="center"/>
    </xf>
    <xf numFmtId="0" fontId="62" fillId="8" borderId="44" xfId="4" applyFont="1" applyFill="1" applyBorder="1" applyAlignment="1">
      <alignment vertical="center"/>
    </xf>
    <xf numFmtId="0" fontId="66" fillId="8" borderId="43" xfId="4" applyFont="1" applyFill="1" applyBorder="1" applyAlignment="1">
      <alignment vertical="center"/>
    </xf>
    <xf numFmtId="0" fontId="67" fillId="8" borderId="0" xfId="4" applyFont="1" applyFill="1" applyAlignment="1">
      <alignment vertical="center"/>
    </xf>
    <xf numFmtId="0" fontId="28" fillId="8" borderId="0" xfId="0" applyFont="1" applyFill="1" applyAlignment="1">
      <alignment vertical="center"/>
    </xf>
    <xf numFmtId="0" fontId="68" fillId="8" borderId="0" xfId="4" applyFont="1" applyFill="1" applyAlignment="1">
      <alignment vertical="center"/>
    </xf>
    <xf numFmtId="0" fontId="42" fillId="8" borderId="0" xfId="0" applyFont="1" applyFill="1" applyAlignment="1">
      <alignment vertical="center"/>
    </xf>
    <xf numFmtId="0" fontId="69" fillId="8" borderId="0" xfId="4" applyFont="1" applyFill="1" applyAlignment="1">
      <alignment vertical="center"/>
    </xf>
    <xf numFmtId="0" fontId="65" fillId="8" borderId="0" xfId="4" applyFont="1" applyFill="1" applyAlignment="1">
      <alignment vertical="center"/>
    </xf>
    <xf numFmtId="0" fontId="70" fillId="8" borderId="0" xfId="3" applyFont="1" applyFill="1" applyBorder="1" applyAlignment="1">
      <alignment vertical="center"/>
    </xf>
    <xf numFmtId="0" fontId="32" fillId="8" borderId="0" xfId="4" applyFont="1" applyFill="1" applyAlignment="1">
      <alignment vertical="center"/>
    </xf>
    <xf numFmtId="0" fontId="71" fillId="8" borderId="44" xfId="4" applyFont="1" applyFill="1" applyBorder="1" applyAlignment="1">
      <alignment vertical="center"/>
    </xf>
    <xf numFmtId="17" fontId="63" fillId="8" borderId="0" xfId="4" quotePrefix="1" applyNumberFormat="1" applyFont="1" applyFill="1" applyAlignment="1">
      <alignment horizontal="right" vertical="center"/>
    </xf>
    <xf numFmtId="0" fontId="62" fillId="8" borderId="50" xfId="4" applyFont="1" applyFill="1" applyBorder="1" applyAlignment="1">
      <alignment vertical="center"/>
    </xf>
    <xf numFmtId="0" fontId="68" fillId="8" borderId="51" xfId="4" applyFont="1" applyFill="1" applyBorder="1" applyAlignment="1">
      <alignment vertical="center"/>
    </xf>
    <xf numFmtId="0" fontId="62" fillId="8" borderId="52" xfId="4" applyFont="1" applyFill="1" applyBorder="1" applyAlignment="1">
      <alignment vertical="center"/>
    </xf>
    <xf numFmtId="0" fontId="62" fillId="0" borderId="0" xfId="4" applyFont="1" applyAlignment="1">
      <alignment vertical="center"/>
    </xf>
    <xf numFmtId="0" fontId="72" fillId="0" borderId="0" xfId="4" applyFont="1" applyAlignment="1">
      <alignment vertical="center"/>
    </xf>
    <xf numFmtId="0" fontId="63" fillId="8" borderId="44" xfId="4" applyFont="1" applyFill="1" applyBorder="1" applyAlignment="1">
      <alignment vertical="center" wrapText="1"/>
    </xf>
    <xf numFmtId="0" fontId="63" fillId="8" borderId="0" xfId="4" applyFont="1" applyFill="1" applyAlignment="1">
      <alignment horizontal="right" vertical="center"/>
    </xf>
    <xf numFmtId="0" fontId="32" fillId="8" borderId="0" xfId="0" applyFont="1" applyFill="1" applyAlignment="1">
      <alignment horizontal="center" vertical="center"/>
    </xf>
    <xf numFmtId="0" fontId="70" fillId="8" borderId="0" xfId="3" applyFont="1" applyFill="1" applyBorder="1" applyAlignment="1">
      <alignment horizontal="center" vertical="center"/>
    </xf>
    <xf numFmtId="0" fontId="65" fillId="8" borderId="0" xfId="4" applyFont="1" applyFill="1" applyAlignment="1">
      <alignment horizontal="center" vertical="center"/>
    </xf>
    <xf numFmtId="0" fontId="22" fillId="0" borderId="0" xfId="0" applyFont="1" applyAlignment="1">
      <alignment horizontal="center" vertical="center"/>
    </xf>
    <xf numFmtId="0" fontId="23" fillId="12" borderId="12" xfId="0" applyFont="1" applyFill="1" applyBorder="1" applyAlignment="1">
      <alignment horizontal="left" vertical="top"/>
    </xf>
    <xf numFmtId="0" fontId="27" fillId="12" borderId="14" xfId="0" applyFont="1" applyFill="1" applyBorder="1" applyAlignment="1">
      <alignment horizontal="center" vertical="top"/>
    </xf>
    <xf numFmtId="0" fontId="24" fillId="0" borderId="0" xfId="0" applyFont="1" applyAlignment="1">
      <alignment vertical="center"/>
    </xf>
    <xf numFmtId="0" fontId="22" fillId="5" borderId="9" xfId="0" applyFont="1" applyFill="1" applyBorder="1" applyAlignment="1">
      <alignment horizontal="center" vertical="center"/>
    </xf>
    <xf numFmtId="0" fontId="22" fillId="0" borderId="11" xfId="0" applyFont="1" applyBorder="1" applyAlignment="1">
      <alignment horizontal="center" vertical="center"/>
    </xf>
    <xf numFmtId="0" fontId="19" fillId="0" borderId="0" xfId="0" applyFont="1" applyAlignment="1">
      <alignment horizontal="center" vertical="center"/>
    </xf>
    <xf numFmtId="0" fontId="27" fillId="4" borderId="29" xfId="0" applyFont="1" applyFill="1" applyBorder="1" applyAlignment="1">
      <alignment horizontal="center" vertical="center" wrapText="1"/>
    </xf>
    <xf numFmtId="0" fontId="27" fillId="4" borderId="1" xfId="0" applyFont="1" applyFill="1" applyBorder="1" applyAlignment="1">
      <alignment vertical="center" wrapText="1"/>
    </xf>
    <xf numFmtId="0" fontId="27" fillId="0" borderId="0" xfId="0" applyFont="1" applyAlignment="1">
      <alignment vertical="center" wrapText="1"/>
    </xf>
    <xf numFmtId="0" fontId="42" fillId="4" borderId="29" xfId="0" applyFont="1" applyFill="1" applyBorder="1" applyAlignment="1">
      <alignment horizontal="center" vertical="center" wrapText="1"/>
    </xf>
    <xf numFmtId="0" fontId="42" fillId="4" borderId="1" xfId="0" applyFont="1" applyFill="1" applyBorder="1" applyAlignment="1">
      <alignment vertical="center" wrapText="1"/>
    </xf>
    <xf numFmtId="0" fontId="70" fillId="8" borderId="0" xfId="3" applyFont="1" applyFill="1" applyBorder="1" applyAlignment="1">
      <alignment horizontal="left" vertical="center"/>
    </xf>
    <xf numFmtId="0" fontId="24" fillId="0" borderId="31" xfId="0" applyFont="1" applyBorder="1" applyAlignment="1">
      <alignment horizontal="center" vertical="center" wrapText="1"/>
    </xf>
    <xf numFmtId="0" fontId="20" fillId="0" borderId="32" xfId="0" applyFont="1" applyBorder="1" applyAlignment="1">
      <alignment vertical="center" wrapText="1"/>
    </xf>
    <xf numFmtId="0" fontId="20" fillId="0" borderId="29" xfId="0" applyFont="1"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18" fillId="0" borderId="29" xfId="0" applyFont="1" applyBorder="1" applyAlignment="1">
      <alignment vertical="center" wrapText="1"/>
    </xf>
    <xf numFmtId="0" fontId="17" fillId="0" borderId="29" xfId="0" applyFont="1" applyBorder="1" applyAlignment="1">
      <alignment vertical="center" wrapText="1"/>
    </xf>
    <xf numFmtId="0" fontId="32" fillId="8" borderId="0" xfId="4" applyFont="1" applyFill="1" applyAlignment="1">
      <alignment horizontal="center" vertical="center"/>
    </xf>
    <xf numFmtId="0" fontId="69" fillId="8" borderId="48" xfId="4" applyFont="1" applyFill="1" applyBorder="1" applyAlignment="1">
      <alignment vertical="center"/>
    </xf>
    <xf numFmtId="1" fontId="0" fillId="0" borderId="0" xfId="1" applyNumberFormat="1" applyFont="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24" fillId="0" borderId="7" xfId="0" applyFont="1" applyBorder="1" applyAlignment="1">
      <alignment horizontal="center" vertical="center"/>
    </xf>
    <xf numFmtId="0" fontId="24" fillId="0" borderId="0" xfId="0" applyFont="1" applyAlignment="1">
      <alignment horizontal="left" vertical="center" wrapText="1"/>
    </xf>
    <xf numFmtId="0" fontId="0" fillId="0" borderId="0" xfId="0" applyAlignment="1">
      <alignment wrapText="1"/>
    </xf>
    <xf numFmtId="0" fontId="16" fillId="0" borderId="29" xfId="0" applyFont="1" applyBorder="1" applyAlignment="1">
      <alignment vertical="center" wrapText="1"/>
    </xf>
    <xf numFmtId="0" fontId="37" fillId="0" borderId="30" xfId="0" quotePrefix="1" applyFont="1" applyBorder="1" applyAlignment="1">
      <alignment horizontal="center" vertical="center"/>
    </xf>
    <xf numFmtId="0" fontId="43" fillId="5" borderId="30" xfId="0" applyFont="1" applyFill="1" applyBorder="1" applyAlignment="1">
      <alignment vertical="center" wrapText="1"/>
    </xf>
    <xf numFmtId="0" fontId="34" fillId="0" borderId="0" xfId="0" applyFont="1" applyAlignment="1">
      <alignment horizontal="left" vertical="center" wrapText="1"/>
    </xf>
    <xf numFmtId="0" fontId="24" fillId="4" borderId="4"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33" fillId="0" borderId="0" xfId="0" applyFont="1" applyAlignment="1">
      <alignment horizontal="center" vertical="center"/>
    </xf>
    <xf numFmtId="0" fontId="73" fillId="0" borderId="0" xfId="0" applyFont="1" applyAlignment="1">
      <alignment vertical="center" wrapText="1"/>
    </xf>
    <xf numFmtId="0" fontId="15" fillId="0" borderId="0" xfId="0" applyFont="1" applyAlignment="1">
      <alignment vertical="center"/>
    </xf>
    <xf numFmtId="0" fontId="38" fillId="5" borderId="22" xfId="0" quotePrefix="1" applyFont="1" applyFill="1" applyBorder="1" applyAlignment="1">
      <alignment horizontal="center" vertical="center"/>
    </xf>
    <xf numFmtId="0" fontId="24" fillId="4" borderId="25" xfId="0" applyFont="1" applyFill="1" applyBorder="1" applyAlignment="1">
      <alignment horizontal="center" vertical="center" wrapText="1"/>
    </xf>
    <xf numFmtId="0" fontId="14" fillId="0" borderId="0" xfId="0" applyFont="1" applyAlignment="1">
      <alignment horizontal="center" vertical="center"/>
    </xf>
    <xf numFmtId="0" fontId="14" fillId="5" borderId="8" xfId="0" applyFont="1" applyFill="1" applyBorder="1" applyAlignment="1">
      <alignment vertical="center"/>
    </xf>
    <xf numFmtId="0" fontId="14" fillId="0" borderId="10" xfId="0" applyFont="1" applyBorder="1" applyAlignment="1">
      <alignment vertical="center"/>
    </xf>
    <xf numFmtId="0" fontId="14" fillId="0" borderId="7" xfId="0" applyFont="1" applyBorder="1" applyAlignment="1">
      <alignment vertical="center"/>
    </xf>
    <xf numFmtId="0" fontId="14" fillId="0" borderId="13" xfId="0" applyFont="1" applyBorder="1" applyAlignment="1">
      <alignment vertical="center"/>
    </xf>
    <xf numFmtId="0" fontId="74" fillId="3" borderId="0" xfId="0" applyFont="1" applyFill="1" applyAlignment="1">
      <alignment horizontal="center" vertical="center"/>
    </xf>
    <xf numFmtId="9" fontId="74" fillId="3" borderId="0" xfId="1" applyFont="1" applyFill="1" applyBorder="1" applyAlignment="1">
      <alignment horizontal="center" vertical="center" wrapText="1"/>
    </xf>
    <xf numFmtId="0" fontId="75" fillId="0" borderId="0" xfId="0" applyFont="1" applyAlignment="1">
      <alignment vertical="center"/>
    </xf>
    <xf numFmtId="0" fontId="13" fillId="0" borderId="0" xfId="0" applyFont="1" applyAlignment="1">
      <alignment horizontal="center" vertical="center"/>
    </xf>
    <xf numFmtId="0" fontId="36" fillId="6" borderId="0" xfId="0" applyFont="1" applyFill="1" applyAlignment="1">
      <alignment horizontal="left" vertical="center"/>
    </xf>
    <xf numFmtId="0" fontId="36" fillId="6" borderId="0" xfId="0" applyFont="1" applyFill="1" applyAlignment="1">
      <alignment horizontal="left" vertical="center" wrapText="1"/>
    </xf>
    <xf numFmtId="0" fontId="35" fillId="6" borderId="0" xfId="0" applyFont="1" applyFill="1" applyAlignment="1">
      <alignment vertical="center" wrapText="1"/>
    </xf>
    <xf numFmtId="0" fontId="40" fillId="0" borderId="7" xfId="0" applyFont="1" applyBorder="1" applyAlignment="1">
      <alignment horizontal="center" vertical="center"/>
    </xf>
    <xf numFmtId="0" fontId="38" fillId="5" borderId="23" xfId="0" quotePrefix="1" applyFont="1" applyFill="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vertical="center" wrapText="1"/>
    </xf>
    <xf numFmtId="0" fontId="12" fillId="0" borderId="29" xfId="0" applyFont="1" applyBorder="1" applyAlignment="1">
      <alignment vertical="center" wrapText="1"/>
    </xf>
    <xf numFmtId="0" fontId="76" fillId="3" borderId="0" xfId="0" applyFont="1" applyFill="1" applyAlignment="1">
      <alignment horizontal="center" vertical="center"/>
    </xf>
    <xf numFmtId="2" fontId="76" fillId="3" borderId="0" xfId="0" applyNumberFormat="1" applyFont="1" applyFill="1" applyAlignment="1">
      <alignment horizontal="center" vertical="center"/>
    </xf>
    <xf numFmtId="2" fontId="77" fillId="18" borderId="21" xfId="0" applyNumberFormat="1" applyFont="1" applyFill="1" applyBorder="1" applyAlignment="1">
      <alignment horizontal="center" vertical="center"/>
    </xf>
    <xf numFmtId="2" fontId="77" fillId="18" borderId="68" xfId="0" applyNumberFormat="1" applyFont="1" applyFill="1" applyBorder="1" applyAlignment="1">
      <alignment horizontal="center" vertical="center"/>
    </xf>
    <xf numFmtId="0" fontId="77" fillId="18" borderId="21"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vertical="center" wrapText="1"/>
    </xf>
    <xf numFmtId="0" fontId="80" fillId="17" borderId="0" xfId="0" applyFont="1" applyFill="1" applyAlignment="1">
      <alignment horizontal="left" vertical="center" wrapText="1"/>
    </xf>
    <xf numFmtId="0" fontId="80" fillId="6" borderId="4" xfId="0" applyFont="1" applyFill="1" applyBorder="1" applyAlignment="1">
      <alignment horizontal="left" vertical="center" wrapText="1"/>
    </xf>
    <xf numFmtId="0" fontId="0" fillId="5" borderId="37" xfId="0" quotePrefix="1" applyFill="1" applyBorder="1" applyAlignment="1">
      <alignment horizontal="center" vertical="center"/>
    </xf>
    <xf numFmtId="2" fontId="0" fillId="0" borderId="20" xfId="0" applyNumberFormat="1" applyBorder="1" applyAlignment="1">
      <alignment horizontal="center" vertical="center"/>
    </xf>
    <xf numFmtId="0" fontId="0" fillId="5" borderId="38" xfId="0" quotePrefix="1" applyFill="1" applyBorder="1" applyAlignment="1">
      <alignment horizontal="center" vertical="center"/>
    </xf>
    <xf numFmtId="2" fontId="0" fillId="0" borderId="23" xfId="0" applyNumberFormat="1" applyBorder="1" applyAlignment="1">
      <alignment horizontal="center" vertical="center"/>
    </xf>
    <xf numFmtId="0" fontId="27" fillId="5" borderId="38" xfId="0" quotePrefix="1" applyFont="1" applyFill="1" applyBorder="1" applyAlignment="1">
      <alignment horizontal="center" vertical="center"/>
    </xf>
    <xf numFmtId="0" fontId="27" fillId="5" borderId="39" xfId="0" quotePrefix="1" applyFont="1" applyFill="1" applyBorder="1" applyAlignment="1">
      <alignment horizontal="center" vertical="center"/>
    </xf>
    <xf numFmtId="2" fontId="0" fillId="0" borderId="22" xfId="0" applyNumberFormat="1" applyBorder="1" applyAlignment="1">
      <alignment horizontal="center" vertical="center"/>
    </xf>
    <xf numFmtId="0" fontId="27" fillId="5" borderId="37" xfId="0" quotePrefix="1" applyFont="1" applyFill="1" applyBorder="1" applyAlignment="1">
      <alignment horizontal="center" vertical="center"/>
    </xf>
    <xf numFmtId="2" fontId="0" fillId="0" borderId="38" xfId="0" applyNumberFormat="1" applyBorder="1" applyAlignment="1">
      <alignment horizontal="center" vertical="center"/>
    </xf>
    <xf numFmtId="2" fontId="0" fillId="0" borderId="32" xfId="0" applyNumberFormat="1" applyBorder="1" applyAlignment="1">
      <alignment horizontal="center" vertical="center"/>
    </xf>
    <xf numFmtId="2" fontId="0" fillId="0" borderId="30" xfId="0" applyNumberFormat="1" applyBorder="1" applyAlignment="1">
      <alignment horizontal="center" vertical="center"/>
    </xf>
    <xf numFmtId="0" fontId="76" fillId="17" borderId="0" xfId="0" applyFont="1" applyFill="1" applyAlignment="1">
      <alignment horizontal="center" vertical="center"/>
    </xf>
    <xf numFmtId="0" fontId="76" fillId="6" borderId="4" xfId="0" applyFont="1" applyFill="1" applyBorder="1" applyAlignment="1">
      <alignment horizontal="center" vertical="center"/>
    </xf>
    <xf numFmtId="0" fontId="77" fillId="15" borderId="21" xfId="0" applyFont="1" applyFill="1" applyBorder="1" applyAlignment="1">
      <alignment horizontal="center" vertical="center"/>
    </xf>
    <xf numFmtId="0" fontId="77" fillId="16" borderId="21" xfId="0" applyFont="1" applyFill="1" applyBorder="1" applyAlignment="1">
      <alignment horizontal="center" vertical="center"/>
    </xf>
    <xf numFmtId="0" fontId="77" fillId="16" borderId="24" xfId="0" applyFont="1" applyFill="1" applyBorder="1" applyAlignment="1">
      <alignment horizontal="center" vertical="center"/>
    </xf>
    <xf numFmtId="0" fontId="77" fillId="16" borderId="19" xfId="0" applyFont="1" applyFill="1" applyBorder="1" applyAlignment="1">
      <alignment horizontal="center" vertical="center"/>
    </xf>
    <xf numFmtId="0" fontId="77" fillId="19" borderId="24" xfId="0" applyFont="1" applyFill="1" applyBorder="1" applyAlignment="1">
      <alignment horizontal="center" vertical="center"/>
    </xf>
    <xf numFmtId="0" fontId="77" fillId="20" borderId="18" xfId="0" applyFont="1" applyFill="1" applyBorder="1" applyAlignment="1">
      <alignment horizontal="center" vertical="center"/>
    </xf>
    <xf numFmtId="0" fontId="77" fillId="16" borderId="68" xfId="0" applyFont="1" applyFill="1" applyBorder="1" applyAlignment="1">
      <alignment horizontal="center" vertical="center"/>
    </xf>
    <xf numFmtId="0" fontId="77" fillId="16" borderId="69" xfId="0" applyFont="1" applyFill="1" applyBorder="1" applyAlignment="1">
      <alignment horizontal="center" vertical="center"/>
    </xf>
    <xf numFmtId="0" fontId="77" fillId="16" borderId="70" xfId="0" applyFont="1" applyFill="1" applyBorder="1" applyAlignment="1">
      <alignment horizontal="center" vertical="center"/>
    </xf>
    <xf numFmtId="0" fontId="77" fillId="19" borderId="69" xfId="0" applyFont="1" applyFill="1" applyBorder="1" applyAlignment="1">
      <alignment horizontal="center" vertical="center"/>
    </xf>
    <xf numFmtId="0" fontId="81" fillId="0" borderId="34" xfId="0" applyFont="1" applyBorder="1" applyAlignment="1">
      <alignment horizontal="center" vertical="center"/>
    </xf>
    <xf numFmtId="0" fontId="81" fillId="0" borderId="35" xfId="0" applyFont="1" applyBorder="1" applyAlignment="1">
      <alignment horizontal="center" vertical="center"/>
    </xf>
    <xf numFmtId="0" fontId="24" fillId="0" borderId="35" xfId="0" applyFont="1" applyBorder="1" applyAlignment="1">
      <alignment horizontal="center" vertical="center"/>
    </xf>
    <xf numFmtId="9" fontId="24" fillId="0" borderId="36" xfId="1" applyFont="1" applyFill="1" applyBorder="1" applyAlignment="1">
      <alignment horizontal="center" vertical="center"/>
    </xf>
    <xf numFmtId="9" fontId="24" fillId="0" borderId="75" xfId="1" applyFont="1" applyFill="1" applyBorder="1" applyAlignment="1">
      <alignment horizontal="center" vertical="center"/>
    </xf>
    <xf numFmtId="0" fontId="81" fillId="0" borderId="76" xfId="0" applyFont="1" applyBorder="1" applyAlignment="1">
      <alignment horizontal="center" vertical="center"/>
    </xf>
    <xf numFmtId="9" fontId="24" fillId="0" borderId="77" xfId="1" applyFont="1" applyFill="1" applyBorder="1" applyAlignment="1">
      <alignment horizontal="center" vertical="center"/>
    </xf>
    <xf numFmtId="0" fontId="10" fillId="0" borderId="0" xfId="0" applyFont="1" applyAlignment="1">
      <alignment vertical="center"/>
    </xf>
    <xf numFmtId="9" fontId="38" fillId="5" borderId="1" xfId="1" applyFont="1" applyFill="1" applyBorder="1" applyAlignment="1">
      <alignment horizontal="center" vertical="center"/>
    </xf>
    <xf numFmtId="0" fontId="78" fillId="14" borderId="29" xfId="0" applyFont="1" applyFill="1" applyBorder="1" applyAlignment="1">
      <alignment horizontal="center" vertical="center"/>
    </xf>
    <xf numFmtId="0" fontId="43" fillId="14" borderId="1" xfId="0" applyFont="1" applyFill="1" applyBorder="1" applyAlignment="1">
      <alignment horizontal="left" vertical="center" wrapText="1"/>
    </xf>
    <xf numFmtId="0" fontId="43" fillId="14" borderId="30" xfId="0" applyFont="1" applyFill="1" applyBorder="1" applyAlignment="1">
      <alignment horizontal="left" vertical="center" wrapText="1"/>
    </xf>
    <xf numFmtId="9" fontId="38" fillId="5" borderId="9" xfId="1" applyFont="1" applyFill="1" applyBorder="1" applyAlignment="1">
      <alignment horizontal="center" vertical="center"/>
    </xf>
    <xf numFmtId="9" fontId="38" fillId="5" borderId="0" xfId="1" applyFont="1" applyFill="1" applyBorder="1" applyAlignment="1">
      <alignment horizontal="center" vertical="center"/>
    </xf>
    <xf numFmtId="9" fontId="38" fillId="5" borderId="11" xfId="1" applyFont="1" applyFill="1" applyBorder="1" applyAlignment="1">
      <alignment horizontal="center" vertical="center"/>
    </xf>
    <xf numFmtId="0" fontId="78" fillId="14" borderId="8" xfId="0" applyFont="1" applyFill="1" applyBorder="1" applyAlignment="1">
      <alignment horizontal="center" vertical="center"/>
    </xf>
    <xf numFmtId="0" fontId="78" fillId="14" borderId="9" xfId="0" applyFont="1" applyFill="1" applyBorder="1" applyAlignment="1">
      <alignment horizontal="left" vertical="center" wrapText="1"/>
    </xf>
    <xf numFmtId="0" fontId="79" fillId="14" borderId="20" xfId="0" applyFont="1" applyFill="1" applyBorder="1" applyAlignment="1">
      <alignment horizontal="left" vertical="center" wrapText="1"/>
    </xf>
    <xf numFmtId="0" fontId="78" fillId="14" borderId="7" xfId="0" applyFont="1" applyFill="1" applyBorder="1" applyAlignment="1">
      <alignment horizontal="center" vertical="center"/>
    </xf>
    <xf numFmtId="0" fontId="78" fillId="14" borderId="0" xfId="0" applyFont="1" applyFill="1" applyAlignment="1">
      <alignment horizontal="left" vertical="center" wrapText="1"/>
    </xf>
    <xf numFmtId="0" fontId="79" fillId="14" borderId="23" xfId="0" applyFont="1" applyFill="1" applyBorder="1" applyAlignment="1">
      <alignment horizontal="left" vertical="center" wrapText="1"/>
    </xf>
    <xf numFmtId="0" fontId="78" fillId="14" borderId="10" xfId="0" applyFont="1" applyFill="1" applyBorder="1" applyAlignment="1">
      <alignment horizontal="center" vertical="center"/>
    </xf>
    <xf numFmtId="0" fontId="78" fillId="14" borderId="11" xfId="0" applyFont="1" applyFill="1" applyBorder="1" applyAlignment="1">
      <alignment horizontal="left" vertical="center" wrapText="1"/>
    </xf>
    <xf numFmtId="0" fontId="79" fillId="14" borderId="22" xfId="0" applyFont="1" applyFill="1" applyBorder="1" applyAlignment="1">
      <alignment horizontal="left" vertical="center" wrapText="1"/>
    </xf>
    <xf numFmtId="0" fontId="32" fillId="8" borderId="49" xfId="4" applyFont="1" applyFill="1" applyBorder="1" applyAlignment="1">
      <alignment horizontal="center" vertical="center"/>
    </xf>
    <xf numFmtId="0" fontId="0" fillId="0" borderId="57" xfId="0" applyBorder="1"/>
    <xf numFmtId="0" fontId="0" fillId="0" borderId="58" xfId="0" applyBorder="1"/>
    <xf numFmtId="0" fontId="0" fillId="0" borderId="59" xfId="0" applyBorder="1"/>
    <xf numFmtId="0" fontId="0" fillId="0" borderId="60" xfId="0" applyBorder="1"/>
    <xf numFmtId="0" fontId="24" fillId="0" borderId="31" xfId="0" applyFont="1" applyBorder="1" applyAlignment="1">
      <alignment horizontal="center" vertical="center"/>
    </xf>
    <xf numFmtId="0" fontId="34" fillId="0" borderId="0" xfId="0" applyFont="1" applyAlignment="1">
      <alignment horizontal="center" vertical="center"/>
    </xf>
    <xf numFmtId="0" fontId="82" fillId="21" borderId="0" xfId="0" applyFont="1" applyFill="1" applyAlignment="1">
      <alignment horizontal="center" vertical="center"/>
    </xf>
    <xf numFmtId="0" fontId="24" fillId="22" borderId="0" xfId="0" applyFont="1" applyFill="1" applyAlignment="1">
      <alignment horizontal="center" vertical="center"/>
    </xf>
    <xf numFmtId="0" fontId="0" fillId="0" borderId="0" xfId="0" applyAlignment="1">
      <alignment horizontal="center"/>
    </xf>
    <xf numFmtId="0" fontId="24" fillId="19" borderId="0" xfId="0" applyFont="1" applyFill="1" applyAlignment="1">
      <alignment horizontal="center" vertical="center"/>
    </xf>
    <xf numFmtId="0" fontId="24" fillId="23" borderId="0" xfId="0" applyFont="1" applyFill="1" applyAlignment="1">
      <alignment horizontal="center" vertical="center"/>
    </xf>
    <xf numFmtId="9" fontId="24" fillId="4" borderId="0" xfId="0" applyNumberFormat="1" applyFont="1" applyFill="1" applyAlignment="1">
      <alignment horizontal="center" vertical="center"/>
    </xf>
    <xf numFmtId="0" fontId="0" fillId="0" borderId="61" xfId="0" applyBorder="1"/>
    <xf numFmtId="0" fontId="0" fillId="0" borderId="64" xfId="0" applyBorder="1"/>
    <xf numFmtId="0" fontId="0" fillId="0" borderId="65" xfId="0" applyBorder="1"/>
    <xf numFmtId="0" fontId="34" fillId="0" borderId="65" xfId="0" applyFont="1" applyBorder="1" applyAlignment="1">
      <alignment horizontal="justify" vertical="center"/>
    </xf>
    <xf numFmtId="0" fontId="0" fillId="0" borderId="66" xfId="0" applyBorder="1"/>
    <xf numFmtId="0" fontId="83" fillId="0" borderId="0" xfId="0" applyFont="1" applyAlignment="1">
      <alignment vertical="center"/>
    </xf>
    <xf numFmtId="0" fontId="35" fillId="0" borderId="0" xfId="0" applyFont="1"/>
    <xf numFmtId="0" fontId="9" fillId="0" borderId="0" xfId="0" applyFont="1" applyAlignment="1">
      <alignment horizontal="center" vertical="center"/>
    </xf>
    <xf numFmtId="0" fontId="9" fillId="0" borderId="0" xfId="0" applyFont="1" applyAlignment="1">
      <alignment vertical="center" wrapText="1"/>
    </xf>
    <xf numFmtId="0" fontId="8" fillId="0" borderId="0" xfId="0" applyFont="1" applyAlignment="1">
      <alignment vertical="center"/>
    </xf>
    <xf numFmtId="0" fontId="24" fillId="5" borderId="20" xfId="0" quotePrefix="1" applyFont="1"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85" fillId="0" borderId="0" xfId="0" applyFont="1" applyAlignment="1">
      <alignment horizontal="left" vertical="center"/>
    </xf>
    <xf numFmtId="0" fontId="81" fillId="0" borderId="18" xfId="0" applyFont="1" applyBorder="1" applyAlignment="1">
      <alignment horizontal="left" vertical="center" wrapText="1"/>
    </xf>
    <xf numFmtId="0" fontId="84" fillId="0" borderId="18" xfId="0" applyFont="1" applyBorder="1" applyAlignment="1">
      <alignment horizontal="left" vertical="center" wrapText="1"/>
    </xf>
    <xf numFmtId="0" fontId="86" fillId="0" borderId="24" xfId="0" applyFont="1" applyBorder="1" applyAlignment="1">
      <alignment horizontal="center" vertical="center" wrapText="1"/>
    </xf>
    <xf numFmtId="9" fontId="38" fillId="5" borderId="37" xfId="1" applyFont="1" applyFill="1" applyBorder="1" applyAlignment="1">
      <alignment horizontal="center" vertical="center"/>
    </xf>
    <xf numFmtId="9" fontId="38" fillId="5" borderId="38" xfId="1" applyFont="1" applyFill="1" applyBorder="1" applyAlignment="1">
      <alignment horizontal="center" vertical="center"/>
    </xf>
    <xf numFmtId="9" fontId="38" fillId="5" borderId="39" xfId="1" applyFont="1" applyFill="1" applyBorder="1" applyAlignment="1">
      <alignment horizontal="center" vertical="center"/>
    </xf>
    <xf numFmtId="9" fontId="38" fillId="5" borderId="32" xfId="1" applyFont="1" applyFill="1" applyBorder="1" applyAlignment="1">
      <alignment horizontal="center" vertical="center"/>
    </xf>
    <xf numFmtId="0" fontId="24" fillId="0" borderId="78" xfId="0" applyFont="1" applyBorder="1" applyAlignment="1">
      <alignment horizontal="center" vertical="center" wrapText="1"/>
    </xf>
    <xf numFmtId="165" fontId="23" fillId="7" borderId="68" xfId="1" applyNumberFormat="1" applyFont="1" applyFill="1" applyBorder="1" applyAlignment="1">
      <alignment horizontal="center" vertical="center" wrapText="1"/>
    </xf>
    <xf numFmtId="165" fontId="23" fillId="0" borderId="0" xfId="1" applyNumberFormat="1" applyFont="1" applyFill="1" applyBorder="1" applyAlignment="1">
      <alignment horizontal="center" vertical="top"/>
    </xf>
    <xf numFmtId="165" fontId="59" fillId="0" borderId="68" xfId="1" applyNumberFormat="1" applyFont="1" applyBorder="1" applyAlignment="1">
      <alignment horizontal="center" vertical="center" wrapText="1"/>
    </xf>
    <xf numFmtId="9" fontId="52" fillId="0" borderId="0" xfId="0" applyNumberFormat="1" applyFont="1" applyAlignment="1">
      <alignment horizontal="center" vertical="center"/>
    </xf>
    <xf numFmtId="9" fontId="51" fillId="4" borderId="70" xfId="0" applyNumberFormat="1" applyFont="1" applyFill="1" applyBorder="1" applyAlignment="1">
      <alignment horizontal="center" vertical="center"/>
    </xf>
    <xf numFmtId="9" fontId="51" fillId="0" borderId="0" xfId="0" applyNumberFormat="1" applyFont="1" applyAlignment="1">
      <alignment horizontal="center" vertical="center"/>
    </xf>
    <xf numFmtId="9" fontId="38" fillId="5" borderId="79" xfId="0" applyNumberFormat="1" applyFont="1" applyFill="1" applyBorder="1" applyAlignment="1">
      <alignment horizontal="center" vertical="center"/>
    </xf>
    <xf numFmtId="9" fontId="38" fillId="0" borderId="0" xfId="0" applyNumberFormat="1" applyFont="1" applyAlignment="1">
      <alignment horizontal="center" vertical="center"/>
    </xf>
    <xf numFmtId="9" fontId="4" fillId="0" borderId="78" xfId="1" applyFont="1" applyBorder="1" applyAlignment="1">
      <alignment horizontal="center" vertical="center"/>
    </xf>
    <xf numFmtId="9" fontId="4" fillId="0" borderId="0" xfId="1" applyFont="1" applyFill="1" applyBorder="1" applyAlignment="1">
      <alignment horizontal="center" vertical="center"/>
    </xf>
    <xf numFmtId="9" fontId="4" fillId="0" borderId="68" xfId="1" applyFont="1" applyBorder="1" applyAlignment="1">
      <alignment horizontal="center" vertical="center"/>
    </xf>
    <xf numFmtId="9" fontId="51" fillId="4" borderId="79" xfId="0" applyNumberFormat="1" applyFont="1" applyFill="1" applyBorder="1" applyAlignment="1">
      <alignment horizontal="center" vertical="center"/>
    </xf>
    <xf numFmtId="9" fontId="4" fillId="0" borderId="69" xfId="1" applyFont="1" applyBorder="1" applyAlignment="1">
      <alignment horizontal="center" vertical="center"/>
    </xf>
    <xf numFmtId="9" fontId="4" fillId="0" borderId="68" xfId="1" quotePrefix="1" applyFont="1" applyBorder="1" applyAlignment="1">
      <alignment horizontal="center" vertical="center"/>
    </xf>
    <xf numFmtId="9" fontId="4" fillId="0" borderId="0" xfId="1" quotePrefix="1" applyFont="1" applyFill="1" applyBorder="1" applyAlignment="1">
      <alignment horizontal="center" vertical="center"/>
    </xf>
    <xf numFmtId="0" fontId="87" fillId="0" borderId="0" xfId="0" applyFont="1"/>
    <xf numFmtId="2" fontId="83" fillId="0" borderId="0" xfId="0" applyNumberFormat="1" applyFont="1" applyAlignment="1">
      <alignment vertical="center"/>
    </xf>
    <xf numFmtId="0" fontId="89" fillId="0" borderId="0" xfId="0" applyFont="1" applyAlignment="1">
      <alignment vertical="center"/>
    </xf>
    <xf numFmtId="9" fontId="83" fillId="0" borderId="0" xfId="0" applyNumberFormat="1" applyFont="1" applyAlignment="1">
      <alignment vertical="center"/>
    </xf>
    <xf numFmtId="0" fontId="91" fillId="0" borderId="60" xfId="0" applyFont="1" applyBorder="1"/>
    <xf numFmtId="0" fontId="0" fillId="0" borderId="60" xfId="0" applyBorder="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60" xfId="0" applyFont="1" applyBorder="1" applyAlignment="1">
      <alignment vertical="center" wrapText="1"/>
    </xf>
    <xf numFmtId="0" fontId="34" fillId="0" borderId="66" xfId="0" applyFont="1" applyBorder="1" applyAlignment="1">
      <alignment horizontal="justify" vertical="center"/>
    </xf>
    <xf numFmtId="0" fontId="34" fillId="0" borderId="0" xfId="0" applyFont="1" applyAlignment="1">
      <alignment horizontal="justify" vertical="center"/>
    </xf>
    <xf numFmtId="0" fontId="34" fillId="0" borderId="58" xfId="0" applyFont="1" applyBorder="1" applyAlignment="1">
      <alignment horizontal="justify" vertical="center"/>
    </xf>
    <xf numFmtId="0" fontId="34" fillId="0" borderId="59" xfId="0" applyFont="1" applyBorder="1" applyAlignment="1">
      <alignment horizontal="justify" vertical="center"/>
    </xf>
    <xf numFmtId="0" fontId="34" fillId="0" borderId="61" xfId="0" applyFont="1" applyBorder="1" applyAlignment="1">
      <alignment horizontal="justify" vertical="center"/>
    </xf>
    <xf numFmtId="0" fontId="34" fillId="0" borderId="61" xfId="0" applyFont="1" applyBorder="1" applyAlignment="1">
      <alignment horizontal="left" vertical="center" wrapText="1"/>
    </xf>
    <xf numFmtId="0" fontId="34" fillId="0" borderId="65" xfId="0" applyFont="1" applyBorder="1" applyAlignment="1">
      <alignment horizontal="left" vertical="center" wrapText="1"/>
    </xf>
    <xf numFmtId="0" fontId="34" fillId="0" borderId="58" xfId="0" applyFont="1" applyBorder="1" applyAlignment="1">
      <alignment horizontal="left" vertical="center" wrapText="1"/>
    </xf>
    <xf numFmtId="0" fontId="34" fillId="0" borderId="59" xfId="0" applyFont="1" applyBorder="1" applyAlignment="1">
      <alignment horizontal="left" vertical="center" wrapText="1"/>
    </xf>
    <xf numFmtId="0" fontId="34" fillId="0" borderId="57" xfId="0" applyFont="1" applyBorder="1" applyAlignment="1">
      <alignment horizontal="justify" vertical="center"/>
    </xf>
    <xf numFmtId="0" fontId="92" fillId="0" borderId="0" xfId="0" applyFont="1" applyAlignment="1">
      <alignment horizontal="center" vertical="center" wrapText="1"/>
    </xf>
    <xf numFmtId="0" fontId="34" fillId="0" borderId="60" xfId="0" applyFont="1" applyBorder="1" applyAlignment="1">
      <alignment horizontal="justify" vertical="center"/>
    </xf>
    <xf numFmtId="0" fontId="93" fillId="0" borderId="60" xfId="0" applyFont="1" applyBorder="1" applyAlignment="1">
      <alignment vertical="center"/>
    </xf>
    <xf numFmtId="0" fontId="34" fillId="0" borderId="64" xfId="0" applyFont="1" applyBorder="1" applyAlignment="1">
      <alignment horizontal="justify" vertical="center"/>
    </xf>
    <xf numFmtId="0" fontId="34" fillId="0" borderId="66" xfId="0" applyFont="1" applyBorder="1" applyAlignment="1">
      <alignment horizontal="left" vertical="center" wrapText="1"/>
    </xf>
    <xf numFmtId="0" fontId="94" fillId="0" borderId="0" xfId="0" applyFont="1" applyAlignment="1">
      <alignment vertical="center"/>
    </xf>
    <xf numFmtId="0" fontId="83" fillId="0" borderId="0" xfId="0" applyFont="1" applyAlignment="1">
      <alignment vertical="center" wrapText="1"/>
    </xf>
    <xf numFmtId="0" fontId="3" fillId="0" borderId="61" xfId="0" applyFont="1" applyBorder="1" applyAlignment="1">
      <alignment horizontal="center" vertical="center" wrapText="1"/>
    </xf>
    <xf numFmtId="0" fontId="3" fillId="0" borderId="0" xfId="0" applyFont="1" applyAlignment="1">
      <alignment horizontal="justify" vertical="center" wrapText="1"/>
    </xf>
    <xf numFmtId="0" fontId="94" fillId="0" borderId="0" xfId="0" applyFont="1" applyAlignment="1">
      <alignment vertical="center" wrapText="1"/>
    </xf>
    <xf numFmtId="0" fontId="3" fillId="4" borderId="0" xfId="0" applyFont="1" applyFill="1" applyAlignment="1">
      <alignment horizontal="center" vertical="center" wrapText="1"/>
    </xf>
    <xf numFmtId="0" fontId="92" fillId="0" borderId="61" xfId="0" applyFont="1" applyBorder="1" applyAlignment="1">
      <alignment horizontal="center" vertical="center" wrapText="1"/>
    </xf>
    <xf numFmtId="0" fontId="93" fillId="0" borderId="0" xfId="0" applyFont="1" applyAlignment="1">
      <alignment vertical="center"/>
    </xf>
    <xf numFmtId="0" fontId="92" fillId="0" borderId="61" xfId="0" applyFont="1" applyBorder="1" applyAlignment="1">
      <alignment vertical="center" wrapText="1"/>
    </xf>
    <xf numFmtId="165" fontId="24" fillId="0" borderId="1" xfId="1" quotePrefix="1" applyNumberFormat="1" applyFont="1" applyFill="1" applyBorder="1" applyAlignment="1" applyProtection="1">
      <alignment horizontal="center" vertical="center"/>
      <protection locked="0"/>
    </xf>
    <xf numFmtId="9" fontId="24" fillId="0" borderId="1" xfId="1" applyFont="1" applyFill="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35" fillId="2" borderId="0" xfId="0" applyFont="1" applyFill="1" applyAlignment="1" applyProtection="1">
      <alignment horizontal="center" vertical="center"/>
      <protection locked="0"/>
    </xf>
    <xf numFmtId="1" fontId="24" fillId="13" borderId="8" xfId="1" quotePrefix="1" applyNumberFormat="1" applyFont="1" applyFill="1" applyBorder="1" applyAlignment="1" applyProtection="1">
      <alignment horizontal="center" vertical="center"/>
      <protection locked="0"/>
    </xf>
    <xf numFmtId="2" fontId="24" fillId="0" borderId="9" xfId="1" applyNumberFormat="1" applyFont="1" applyFill="1" applyBorder="1" applyAlignment="1" applyProtection="1">
      <alignment horizontal="center" vertical="center"/>
      <protection locked="0"/>
    </xf>
    <xf numFmtId="165" fontId="24" fillId="0" borderId="7" xfId="1" quotePrefix="1" applyNumberFormat="1" applyFont="1" applyFill="1" applyBorder="1" applyAlignment="1" applyProtection="1">
      <alignment horizontal="center" vertical="center"/>
      <protection locked="0"/>
    </xf>
    <xf numFmtId="9" fontId="24" fillId="0" borderId="0" xfId="1" applyFont="1" applyFill="1" applyBorder="1" applyAlignment="1" applyProtection="1">
      <alignment horizontal="center" vertical="center"/>
      <protection locked="0"/>
    </xf>
    <xf numFmtId="1" fontId="24" fillId="0" borderId="7" xfId="0" quotePrefix="1" applyNumberFormat="1"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1" fontId="24" fillId="0" borderId="7" xfId="1" quotePrefix="1" applyNumberFormat="1" applyFont="1" applyFill="1" applyBorder="1" applyAlignment="1" applyProtection="1">
      <alignment horizontal="center" vertical="center"/>
      <protection locked="0"/>
    </xf>
    <xf numFmtId="1" fontId="24" fillId="0" borderId="0" xfId="1" applyNumberFormat="1" applyFont="1" applyFill="1" applyBorder="1" applyAlignment="1" applyProtection="1">
      <alignment horizontal="center" vertical="center"/>
      <protection locked="0"/>
    </xf>
    <xf numFmtId="165" fontId="24" fillId="0" borderId="10" xfId="1" quotePrefix="1" applyNumberFormat="1" applyFont="1" applyFill="1" applyBorder="1" applyAlignment="1" applyProtection="1">
      <alignment horizontal="center" vertical="center"/>
      <protection locked="0"/>
    </xf>
    <xf numFmtId="9" fontId="24" fillId="0" borderId="11" xfId="1" applyFont="1" applyFill="1" applyBorder="1" applyAlignment="1" applyProtection="1">
      <alignment horizontal="center" vertical="center"/>
      <protection locked="0"/>
    </xf>
    <xf numFmtId="0" fontId="35" fillId="6" borderId="0" xfId="0" applyFont="1" applyFill="1" applyAlignment="1" applyProtection="1">
      <alignment horizontal="center" vertical="center"/>
      <protection locked="0"/>
    </xf>
    <xf numFmtId="0" fontId="57" fillId="0" borderId="7" xfId="0"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57" fillId="0" borderId="7" xfId="0" quotePrefix="1" applyFont="1" applyBorder="1" applyAlignment="1" applyProtection="1">
      <alignment horizontal="center" vertical="center"/>
      <protection locked="0"/>
    </xf>
    <xf numFmtId="0" fontId="57" fillId="0" borderId="10"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165" fontId="24" fillId="0" borderId="29" xfId="1" quotePrefix="1"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0" fontId="59" fillId="0" borderId="8" xfId="0" applyFont="1" applyBorder="1" applyAlignment="1">
      <alignment horizontal="center" vertical="center"/>
    </xf>
    <xf numFmtId="0" fontId="59" fillId="0" borderId="9" xfId="0" applyFont="1" applyBorder="1" applyAlignment="1">
      <alignment horizontal="center" vertical="center"/>
    </xf>
    <xf numFmtId="1" fontId="24" fillId="0" borderId="29" xfId="2" quotePrefix="1" applyNumberFormat="1" applyFont="1" applyFill="1" applyBorder="1" applyAlignment="1" applyProtection="1">
      <alignment horizontal="center" vertical="center"/>
      <protection locked="0"/>
    </xf>
    <xf numFmtId="0" fontId="24" fillId="8" borderId="1" xfId="0" applyFont="1" applyFill="1" applyBorder="1" applyAlignment="1" applyProtection="1">
      <alignment horizontal="center" vertical="center"/>
      <protection locked="0"/>
    </xf>
    <xf numFmtId="1" fontId="38" fillId="0" borderId="7" xfId="1" quotePrefix="1" applyNumberFormat="1" applyFont="1" applyFill="1" applyBorder="1" applyAlignment="1" applyProtection="1">
      <alignment horizontal="center" vertical="center"/>
      <protection locked="0"/>
    </xf>
    <xf numFmtId="1" fontId="38" fillId="0" borderId="0" xfId="1" applyNumberFormat="1" applyFont="1" applyFill="1" applyBorder="1" applyAlignment="1" applyProtection="1">
      <alignment horizontal="center" vertical="center"/>
      <protection locked="0"/>
    </xf>
    <xf numFmtId="165" fontId="38" fillId="0" borderId="10" xfId="1" applyNumberFormat="1" applyFont="1" applyFill="1" applyBorder="1" applyAlignment="1" applyProtection="1">
      <alignment horizontal="center" vertical="center"/>
      <protection locked="0"/>
    </xf>
    <xf numFmtId="165" fontId="24" fillId="0" borderId="9" xfId="1" quotePrefix="1" applyNumberFormat="1" applyFont="1" applyFill="1" applyBorder="1" applyAlignment="1" applyProtection="1">
      <alignment horizontal="center" vertical="center"/>
      <protection locked="0"/>
    </xf>
    <xf numFmtId="9" fontId="24" fillId="0" borderId="9" xfId="1" applyFont="1" applyFill="1" applyBorder="1" applyAlignment="1" applyProtection="1">
      <alignment horizontal="center" vertical="center"/>
      <protection locked="0"/>
    </xf>
    <xf numFmtId="165" fontId="38" fillId="0" borderId="7" xfId="1" applyNumberFormat="1" applyFont="1" applyFill="1" applyBorder="1" applyAlignment="1" applyProtection="1">
      <alignment horizontal="center" vertical="center"/>
      <protection locked="0"/>
    </xf>
    <xf numFmtId="0" fontId="38" fillId="5" borderId="10" xfId="0" quotePrefix="1" applyFont="1" applyFill="1" applyBorder="1" applyAlignment="1" applyProtection="1">
      <alignment horizontal="center" vertical="center"/>
      <protection locked="0"/>
    </xf>
    <xf numFmtId="0" fontId="38" fillId="5" borderId="11" xfId="0" quotePrefix="1" applyFont="1" applyFill="1" applyBorder="1" applyAlignment="1" applyProtection="1">
      <alignment horizontal="center" vertical="center"/>
      <protection locked="0"/>
    </xf>
    <xf numFmtId="0" fontId="24" fillId="5" borderId="8" xfId="0" quotePrefix="1" applyFont="1" applyFill="1" applyBorder="1" applyAlignment="1" applyProtection="1">
      <alignment horizontal="center" vertical="center"/>
      <protection locked="0"/>
    </xf>
    <xf numFmtId="0" fontId="24" fillId="5" borderId="9" xfId="0" quotePrefix="1" applyFont="1" applyFill="1" applyBorder="1" applyAlignment="1" applyProtection="1">
      <alignment horizontal="center" vertical="center"/>
      <protection locked="0"/>
    </xf>
    <xf numFmtId="9" fontId="38" fillId="0" borderId="0" xfId="1" applyFont="1" applyFill="1" applyBorder="1" applyAlignment="1" applyProtection="1">
      <alignment horizontal="center" vertical="center"/>
      <protection locked="0"/>
    </xf>
    <xf numFmtId="165" fontId="38" fillId="10" borderId="7" xfId="1" applyNumberFormat="1" applyFont="1" applyFill="1" applyBorder="1" applyAlignment="1" applyProtection="1">
      <alignment horizontal="center" vertical="center"/>
      <protection locked="0"/>
    </xf>
    <xf numFmtId="0" fontId="38" fillId="5" borderId="7" xfId="0" quotePrefix="1" applyFont="1" applyFill="1" applyBorder="1" applyAlignment="1" applyProtection="1">
      <alignment horizontal="center" vertical="center"/>
      <protection locked="0"/>
    </xf>
    <xf numFmtId="0" fontId="38" fillId="5" borderId="0" xfId="0" quotePrefix="1" applyFont="1" applyFill="1" applyAlignment="1" applyProtection="1">
      <alignment horizontal="center" vertical="center"/>
      <protection locked="0"/>
    </xf>
    <xf numFmtId="1" fontId="38" fillId="0" borderId="7" xfId="0" applyNumberFormat="1" applyFont="1" applyBorder="1" applyAlignment="1" applyProtection="1">
      <alignment horizontal="center" vertical="center"/>
      <protection locked="0"/>
    </xf>
    <xf numFmtId="165" fontId="24" fillId="0" borderId="29" xfId="1" applyNumberFormat="1" applyFont="1" applyFill="1" applyBorder="1" applyAlignment="1" applyProtection="1">
      <alignment horizontal="center" vertical="center"/>
      <protection locked="0"/>
    </xf>
    <xf numFmtId="165" fontId="24" fillId="0" borderId="1" xfId="1" applyNumberFormat="1" applyFont="1" applyFill="1" applyBorder="1" applyAlignment="1" applyProtection="1">
      <alignment horizontal="center" vertical="center"/>
      <protection locked="0"/>
    </xf>
    <xf numFmtId="0" fontId="37" fillId="0" borderId="29" xfId="0" quotePrefix="1" applyFont="1" applyBorder="1" applyAlignment="1" applyProtection="1">
      <alignment horizontal="center" vertical="center"/>
      <protection locked="0"/>
    </xf>
    <xf numFmtId="0" fontId="37" fillId="0" borderId="1" xfId="0" quotePrefix="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165" fontId="24" fillId="13" borderId="29" xfId="1" applyNumberFormat="1" applyFont="1" applyFill="1" applyBorder="1" applyAlignment="1" applyProtection="1">
      <alignment horizontal="center" vertical="center"/>
      <protection locked="0"/>
    </xf>
    <xf numFmtId="164" fontId="57" fillId="0" borderId="7" xfId="0" applyNumberFormat="1" applyFont="1" applyBorder="1" applyAlignment="1" applyProtection="1">
      <alignment horizontal="center" vertical="center"/>
      <protection locked="0"/>
    </xf>
    <xf numFmtId="164" fontId="38" fillId="0" borderId="7" xfId="0" applyNumberFormat="1" applyFont="1" applyBorder="1" applyAlignment="1" applyProtection="1">
      <alignment horizontal="center" vertical="center"/>
      <protection locked="0"/>
    </xf>
    <xf numFmtId="164" fontId="38" fillId="0" borderId="10" xfId="0" applyNumberFormat="1" applyFont="1" applyBorder="1" applyAlignment="1" applyProtection="1">
      <alignment horizontal="center" vertical="center"/>
      <protection locked="0"/>
    </xf>
    <xf numFmtId="164" fontId="38" fillId="0" borderId="0" xfId="0" applyNumberFormat="1" applyFont="1" applyAlignment="1" applyProtection="1">
      <alignment horizontal="center" vertical="center"/>
      <protection locked="0"/>
    </xf>
    <xf numFmtId="1" fontId="24" fillId="0" borderId="1" xfId="1" applyNumberFormat="1" applyFont="1" applyFill="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165" fontId="24" fillId="0" borderId="10" xfId="1" applyNumberFormat="1" applyFont="1" applyFill="1" applyBorder="1" applyAlignment="1" applyProtection="1">
      <alignment horizontal="center" vertical="center"/>
      <protection locked="0"/>
    </xf>
    <xf numFmtId="165" fontId="24" fillId="0" borderId="11" xfId="1" applyNumberFormat="1" applyFont="1" applyFill="1" applyBorder="1" applyAlignment="1" applyProtection="1">
      <alignment horizontal="center" vertical="center"/>
      <protection locked="0"/>
    </xf>
    <xf numFmtId="9" fontId="24" fillId="0" borderId="10" xfId="1" applyFont="1" applyFill="1" applyBorder="1" applyAlignment="1" applyProtection="1">
      <alignment horizontal="center" vertical="center"/>
      <protection locked="0"/>
    </xf>
    <xf numFmtId="1" fontId="24" fillId="0" borderId="29" xfId="0" quotePrefix="1" applyNumberFormat="1"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5" fillId="6" borderId="4" xfId="0" applyFont="1" applyFill="1" applyBorder="1" applyAlignment="1" applyProtection="1">
      <alignment horizontal="center" vertical="center"/>
      <protection locked="0"/>
    </xf>
    <xf numFmtId="0" fontId="54" fillId="0" borderId="0" xfId="0" applyFont="1" applyAlignment="1">
      <alignment vertical="center"/>
    </xf>
    <xf numFmtId="9" fontId="56" fillId="5" borderId="30" xfId="1" applyFont="1" applyFill="1" applyBorder="1" applyAlignment="1" applyProtection="1">
      <alignment horizontal="left" vertical="center" wrapText="1"/>
    </xf>
    <xf numFmtId="0" fontId="24" fillId="4" borderId="25" xfId="0" applyFont="1" applyFill="1" applyBorder="1" applyAlignment="1" applyProtection="1">
      <alignment horizontal="center" vertical="center" wrapText="1"/>
      <protection locked="0"/>
    </xf>
    <xf numFmtId="0" fontId="36" fillId="3" borderId="0" xfId="0" applyFont="1" applyFill="1" applyAlignment="1" applyProtection="1">
      <alignment horizontal="left" vertical="center" wrapText="1"/>
      <protection locked="0"/>
    </xf>
    <xf numFmtId="0" fontId="41" fillId="5" borderId="1" xfId="0" applyFont="1" applyFill="1" applyBorder="1" applyAlignment="1" applyProtection="1">
      <alignment vertical="center" wrapText="1"/>
      <protection locked="0"/>
    </xf>
    <xf numFmtId="0" fontId="32" fillId="0" borderId="0" xfId="0" applyFont="1" applyAlignment="1" applyProtection="1">
      <alignment horizontal="left" vertical="center" wrapText="1"/>
      <protection locked="0"/>
    </xf>
    <xf numFmtId="0" fontId="36" fillId="2" borderId="0" xfId="0" applyFont="1" applyFill="1" applyAlignment="1" applyProtection="1">
      <alignment horizontal="left" vertical="center" wrapText="1"/>
      <protection locked="0"/>
    </xf>
    <xf numFmtId="0" fontId="41" fillId="5" borderId="8" xfId="0" applyFont="1" applyFill="1" applyBorder="1" applyAlignment="1" applyProtection="1">
      <alignment vertical="center" wrapText="1"/>
      <protection locked="0"/>
    </xf>
    <xf numFmtId="0" fontId="41" fillId="5" borderId="7" xfId="0" applyFont="1" applyFill="1" applyBorder="1" applyAlignment="1" applyProtection="1">
      <alignment vertical="center" wrapText="1"/>
      <protection locked="0"/>
    </xf>
    <xf numFmtId="0" fontId="41" fillId="5" borderId="10" xfId="0" applyFont="1" applyFill="1" applyBorder="1" applyAlignment="1" applyProtection="1">
      <alignment vertical="center" wrapText="1"/>
      <protection locked="0"/>
    </xf>
    <xf numFmtId="0" fontId="73" fillId="0" borderId="0" xfId="0" applyFont="1" applyAlignment="1" applyProtection="1">
      <alignment vertical="center" wrapText="1"/>
      <protection locked="0"/>
    </xf>
    <xf numFmtId="0" fontId="36" fillId="6" borderId="0" xfId="0" applyFont="1" applyFill="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49" fillId="5" borderId="9" xfId="0" applyFont="1" applyFill="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74" fillId="3" borderId="0" xfId="0" applyFont="1" applyFill="1" applyAlignment="1" applyProtection="1">
      <alignment horizontal="center" vertical="center"/>
      <protection locked="0"/>
    </xf>
    <xf numFmtId="0" fontId="59" fillId="0" borderId="8" xfId="0" applyFont="1" applyBorder="1" applyAlignment="1" applyProtection="1">
      <alignment horizontal="center" vertical="center"/>
      <protection locked="0"/>
    </xf>
    <xf numFmtId="0" fontId="59" fillId="0" borderId="9" xfId="0" applyFont="1" applyBorder="1" applyAlignment="1" applyProtection="1">
      <alignment horizontal="center" vertical="center"/>
      <protection locked="0"/>
    </xf>
    <xf numFmtId="0" fontId="24" fillId="4" borderId="2" xfId="0" applyFont="1" applyFill="1" applyBorder="1" applyAlignment="1" applyProtection="1">
      <alignment horizontal="center" vertical="center" wrapText="1"/>
      <protection locked="0"/>
    </xf>
    <xf numFmtId="0" fontId="35" fillId="3" borderId="0" xfId="0" applyFont="1" applyFill="1" applyAlignment="1" applyProtection="1">
      <alignment horizontal="center" vertical="center"/>
      <protection locked="0"/>
    </xf>
    <xf numFmtId="0" fontId="43" fillId="5" borderId="0" xfId="0" applyFont="1" applyFill="1" applyAlignment="1" applyProtection="1">
      <alignment vertical="center" wrapText="1"/>
      <protection locked="0"/>
    </xf>
    <xf numFmtId="0" fontId="24" fillId="0" borderId="7" xfId="0" applyFont="1" applyBorder="1" applyAlignment="1" applyProtection="1">
      <alignment horizontal="center" vertical="center"/>
      <protection locked="0"/>
    </xf>
    <xf numFmtId="1" fontId="24" fillId="0" borderId="0" xfId="0" applyNumberFormat="1" applyFont="1" applyAlignment="1" applyProtection="1">
      <alignment horizontal="center" vertical="center"/>
      <protection locked="0"/>
    </xf>
    <xf numFmtId="0" fontId="34" fillId="0" borderId="23" xfId="0" applyFont="1" applyBorder="1" applyAlignment="1" applyProtection="1">
      <alignment vertical="center" wrapText="1"/>
      <protection locked="0"/>
    </xf>
    <xf numFmtId="0" fontId="34" fillId="0" borderId="22" xfId="0" applyFont="1" applyBorder="1" applyAlignment="1" applyProtection="1">
      <alignment vertical="center" wrapText="1"/>
      <protection locked="0"/>
    </xf>
    <xf numFmtId="0" fontId="34" fillId="5" borderId="30" xfId="0" applyFont="1" applyFill="1" applyBorder="1" applyAlignment="1" applyProtection="1">
      <alignment vertical="center" wrapText="1"/>
      <protection locked="0"/>
    </xf>
    <xf numFmtId="1" fontId="38" fillId="0" borderId="11" xfId="1" applyNumberFormat="1" applyFont="1" applyFill="1" applyBorder="1" applyAlignment="1" applyProtection="1">
      <alignment horizontal="center" vertical="center"/>
      <protection locked="0"/>
    </xf>
    <xf numFmtId="0" fontId="43" fillId="5" borderId="30" xfId="0" applyFont="1" applyFill="1" applyBorder="1" applyAlignment="1" applyProtection="1">
      <alignment vertical="center" wrapText="1"/>
      <protection locked="0"/>
    </xf>
    <xf numFmtId="0" fontId="24" fillId="0" borderId="8" xfId="0" applyFont="1" applyBorder="1" applyAlignment="1" applyProtection="1">
      <alignment horizontal="center" vertical="center"/>
      <protection locked="0"/>
    </xf>
    <xf numFmtId="1" fontId="24" fillId="0" borderId="9" xfId="0" applyNumberFormat="1" applyFont="1" applyBorder="1" applyAlignment="1" applyProtection="1">
      <alignment horizontal="center" vertical="center"/>
      <protection locked="0"/>
    </xf>
    <xf numFmtId="0" fontId="34" fillId="0" borderId="0" xfId="0" applyFont="1" applyAlignment="1" applyProtection="1">
      <alignment vertical="center" wrapText="1"/>
      <protection locked="0"/>
    </xf>
    <xf numFmtId="165" fontId="38" fillId="0" borderId="0" xfId="1" applyNumberFormat="1" applyFont="1" applyFill="1" applyBorder="1" applyAlignment="1" applyProtection="1">
      <alignment horizontal="center" vertical="center"/>
      <protection locked="0"/>
    </xf>
    <xf numFmtId="0" fontId="58" fillId="0" borderId="11" xfId="3" applyFont="1" applyFill="1" applyBorder="1" applyAlignment="1" applyProtection="1">
      <alignment vertical="center" wrapText="1"/>
      <protection locked="0"/>
    </xf>
    <xf numFmtId="0" fontId="34" fillId="5" borderId="0" xfId="0" applyFont="1" applyFill="1" applyAlignment="1" applyProtection="1">
      <alignment vertical="center" wrapText="1"/>
      <protection locked="0"/>
    </xf>
    <xf numFmtId="0" fontId="43" fillId="5" borderId="9" xfId="0" applyFont="1" applyFill="1" applyBorder="1" applyAlignment="1" applyProtection="1">
      <alignment vertical="center" wrapText="1"/>
      <protection locked="0"/>
    </xf>
    <xf numFmtId="1" fontId="24" fillId="0" borderId="8" xfId="0" applyNumberFormat="1"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41" fillId="0" borderId="0" xfId="0" applyFont="1" applyAlignment="1" applyProtection="1">
      <alignment vertical="center" wrapText="1"/>
      <protection locked="0"/>
    </xf>
    <xf numFmtId="0" fontId="58" fillId="0" borderId="0" xfId="3" applyFont="1" applyFill="1" applyBorder="1" applyAlignment="1" applyProtection="1">
      <alignment vertical="center" wrapText="1"/>
      <protection locked="0"/>
    </xf>
    <xf numFmtId="0" fontId="41" fillId="0" borderId="11" xfId="0" applyFont="1" applyBorder="1" applyAlignment="1" applyProtection="1">
      <alignment vertical="center" wrapText="1"/>
      <protection locked="0"/>
    </xf>
    <xf numFmtId="0" fontId="41" fillId="5" borderId="30" xfId="0" applyFont="1" applyFill="1" applyBorder="1" applyAlignment="1" applyProtection="1">
      <alignment vertical="center" wrapText="1"/>
      <protection locked="0"/>
    </xf>
    <xf numFmtId="0" fontId="34" fillId="5" borderId="1" xfId="0" applyFont="1" applyFill="1" applyBorder="1" applyAlignment="1" applyProtection="1">
      <alignment vertical="center" wrapText="1"/>
      <protection locked="0"/>
    </xf>
    <xf numFmtId="0" fontId="32" fillId="0" borderId="23" xfId="0" applyFont="1" applyBorder="1" applyAlignment="1" applyProtection="1">
      <alignment horizontal="left" vertical="center" wrapText="1"/>
      <protection locked="0"/>
    </xf>
    <xf numFmtId="0" fontId="36" fillId="2" borderId="23" xfId="0" applyFont="1" applyFill="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43" fillId="5" borderId="20" xfId="0" applyFont="1" applyFill="1" applyBorder="1" applyAlignment="1" applyProtection="1">
      <alignment vertical="center" wrapText="1"/>
      <protection locked="0"/>
    </xf>
    <xf numFmtId="1" fontId="24" fillId="5" borderId="8" xfId="0" applyNumberFormat="1" applyFont="1" applyFill="1" applyBorder="1" applyAlignment="1" applyProtection="1">
      <alignment horizontal="center" vertical="center"/>
      <protection locked="0"/>
    </xf>
    <xf numFmtId="0" fontId="41" fillId="0" borderId="23" xfId="0" applyFont="1" applyBorder="1" applyAlignment="1" applyProtection="1">
      <alignment vertical="center" wrapText="1"/>
      <protection locked="0"/>
    </xf>
    <xf numFmtId="0" fontId="41" fillId="0" borderId="22" xfId="0" applyFont="1" applyBorder="1" applyAlignment="1" applyProtection="1">
      <alignment vertical="center" wrapText="1"/>
      <protection locked="0"/>
    </xf>
    <xf numFmtId="1" fontId="54" fillId="5" borderId="8" xfId="0" applyNumberFormat="1" applyFont="1" applyFill="1" applyBorder="1" applyAlignment="1" applyProtection="1">
      <alignment horizontal="center" vertical="center"/>
      <protection locked="0"/>
    </xf>
    <xf numFmtId="0" fontId="34" fillId="5" borderId="20" xfId="0" applyFont="1" applyFill="1" applyBorder="1" applyAlignment="1" applyProtection="1">
      <alignment vertical="center" wrapText="1"/>
      <protection locked="0"/>
    </xf>
    <xf numFmtId="0" fontId="41" fillId="0" borderId="30"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36" fillId="6" borderId="4" xfId="0" applyFont="1" applyFill="1" applyBorder="1" applyAlignment="1" applyProtection="1">
      <alignment horizontal="left" vertical="center" wrapText="1"/>
      <protection locked="0"/>
    </xf>
    <xf numFmtId="0" fontId="41" fillId="5" borderId="20" xfId="0" applyFont="1" applyFill="1" applyBorder="1" applyAlignment="1" applyProtection="1">
      <alignment vertical="center" wrapText="1"/>
      <protection locked="0"/>
    </xf>
    <xf numFmtId="0" fontId="0" fillId="0" borderId="29" xfId="0" applyBorder="1" applyAlignment="1">
      <alignment horizontal="center" vertical="center"/>
    </xf>
    <xf numFmtId="165" fontId="0" fillId="0" borderId="30" xfId="1" applyNumberFormat="1" applyFont="1" applyBorder="1" applyAlignment="1">
      <alignment horizontal="center" vertical="center"/>
    </xf>
    <xf numFmtId="0" fontId="34" fillId="5" borderId="1" xfId="0" applyFont="1" applyFill="1" applyBorder="1" applyAlignment="1" applyProtection="1">
      <alignment horizontal="left" vertical="center" wrapText="1"/>
      <protection locked="0"/>
    </xf>
    <xf numFmtId="0" fontId="49" fillId="0" borderId="0" xfId="0" applyFont="1" applyAlignment="1" applyProtection="1">
      <alignment vertical="center" wrapText="1"/>
      <protection locked="0"/>
    </xf>
    <xf numFmtId="1" fontId="24" fillId="0" borderId="0" xfId="1" quotePrefix="1" applyNumberFormat="1" applyFont="1" applyFill="1" applyBorder="1" applyAlignment="1" applyProtection="1">
      <alignment horizontal="center" vertical="center"/>
      <protection locked="0"/>
    </xf>
    <xf numFmtId="0" fontId="42" fillId="4" borderId="1" xfId="0" applyFont="1" applyFill="1" applyBorder="1" applyAlignment="1">
      <alignment horizontal="center" vertical="center" wrapText="1"/>
    </xf>
    <xf numFmtId="0" fontId="1" fillId="0" borderId="0" xfId="0" applyFont="1" applyAlignment="1">
      <alignment vertical="center" wrapText="1"/>
    </xf>
    <xf numFmtId="0" fontId="95" fillId="24" borderId="32" xfId="0" applyFont="1" applyFill="1" applyBorder="1" applyAlignment="1">
      <alignment horizontal="left" vertical="top" wrapText="1"/>
    </xf>
    <xf numFmtId="166" fontId="96" fillId="24" borderId="32" xfId="0" applyNumberFormat="1" applyFont="1" applyFill="1" applyBorder="1" applyAlignment="1">
      <alignment horizontal="right" vertical="top"/>
    </xf>
    <xf numFmtId="0" fontId="95" fillId="24" borderId="37" xfId="0" applyFont="1" applyFill="1" applyBorder="1" applyAlignment="1">
      <alignment horizontal="left" vertical="top" wrapText="1"/>
    </xf>
    <xf numFmtId="166" fontId="96" fillId="24" borderId="37" xfId="0" applyNumberFormat="1" applyFont="1" applyFill="1" applyBorder="1" applyAlignment="1">
      <alignment horizontal="right" vertical="top"/>
    </xf>
    <xf numFmtId="0" fontId="0" fillId="0" borderId="9"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20" fillId="0" borderId="0" xfId="0" applyFont="1" applyAlignment="1">
      <alignment vertical="center" wrapText="1"/>
    </xf>
    <xf numFmtId="0" fontId="18"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2" fontId="57" fillId="0" borderId="7" xfId="0" applyNumberFormat="1" applyFont="1" applyBorder="1" applyAlignment="1" applyProtection="1">
      <alignment horizontal="center" vertical="center"/>
      <protection locked="0"/>
    </xf>
    <xf numFmtId="2" fontId="38" fillId="0" borderId="0" xfId="0" applyNumberFormat="1" applyFont="1" applyAlignment="1" applyProtection="1">
      <alignment horizontal="center" vertical="center"/>
      <protection locked="0"/>
    </xf>
    <xf numFmtId="2" fontId="38" fillId="0" borderId="7" xfId="0" applyNumberFormat="1" applyFont="1" applyBorder="1" applyAlignment="1" applyProtection="1">
      <alignment horizontal="center" vertical="center"/>
      <protection locked="0"/>
    </xf>
    <xf numFmtId="2" fontId="38" fillId="0" borderId="10" xfId="0" applyNumberFormat="1" applyFont="1" applyBorder="1" applyAlignment="1" applyProtection="1">
      <alignment horizontal="center" vertical="center"/>
      <protection locked="0"/>
    </xf>
    <xf numFmtId="2" fontId="38" fillId="0" borderId="11" xfId="0" applyNumberFormat="1" applyFont="1" applyBorder="1" applyAlignment="1" applyProtection="1">
      <alignment horizontal="center" vertical="center"/>
      <protection locked="0"/>
    </xf>
    <xf numFmtId="2" fontId="57" fillId="0" borderId="10" xfId="0" applyNumberFormat="1" applyFont="1" applyBorder="1" applyAlignment="1" applyProtection="1">
      <alignment horizontal="center" vertical="center"/>
      <protection locked="0"/>
    </xf>
    <xf numFmtId="2" fontId="24" fillId="0" borderId="1" xfId="1" applyNumberFormat="1" applyFont="1" applyFill="1" applyBorder="1" applyAlignment="1" applyProtection="1">
      <alignment horizontal="center" vertical="center"/>
      <protection locked="0"/>
    </xf>
    <xf numFmtId="2" fontId="38" fillId="0" borderId="0" xfId="0" quotePrefix="1" applyNumberFormat="1" applyFont="1" applyAlignment="1" applyProtection="1">
      <alignment horizontal="center" vertical="center"/>
      <protection locked="0"/>
    </xf>
    <xf numFmtId="9" fontId="38" fillId="0" borderId="0" xfId="1" quotePrefix="1" applyFont="1" applyFill="1" applyBorder="1" applyAlignment="1" applyProtection="1">
      <alignment horizontal="center" vertical="center"/>
      <protection locked="0"/>
    </xf>
    <xf numFmtId="164" fontId="38" fillId="0" borderId="0" xfId="0" quotePrefix="1" applyNumberFormat="1" applyFont="1" applyAlignment="1" applyProtection="1">
      <alignment horizontal="center" vertical="center"/>
      <protection locked="0"/>
    </xf>
    <xf numFmtId="2" fontId="24" fillId="0" borderId="1" xfId="0" applyNumberFormat="1" applyFont="1" applyBorder="1" applyAlignment="1" applyProtection="1">
      <alignment horizontal="center" vertical="center"/>
      <protection locked="0"/>
    </xf>
    <xf numFmtId="0" fontId="24" fillId="8" borderId="1" xfId="0" quotePrefix="1" applyFont="1" applyFill="1" applyBorder="1" applyAlignment="1" applyProtection="1">
      <alignment horizontal="center" vertical="center"/>
      <protection locked="0"/>
    </xf>
    <xf numFmtId="1" fontId="38" fillId="0" borderId="0" xfId="1" quotePrefix="1" applyNumberFormat="1" applyFont="1" applyFill="1" applyBorder="1" applyAlignment="1" applyProtection="1">
      <alignment horizontal="center" vertical="center"/>
      <protection locked="0"/>
    </xf>
    <xf numFmtId="9" fontId="48" fillId="0" borderId="23" xfId="0" applyNumberFormat="1" applyFont="1" applyBorder="1" applyAlignment="1">
      <alignment horizontal="left" vertical="center" wrapText="1"/>
    </xf>
    <xf numFmtId="9" fontId="0" fillId="0" borderId="1" xfId="0" applyNumberFormat="1" applyBorder="1" applyAlignment="1">
      <alignment horizontal="center" vertical="center" wrapText="1"/>
    </xf>
    <xf numFmtId="10" fontId="38" fillId="5" borderId="11" xfId="0" quotePrefix="1" applyNumberFormat="1" applyFont="1" applyFill="1" applyBorder="1" applyAlignment="1" applyProtection="1">
      <alignment horizontal="center" vertical="center"/>
      <protection locked="0"/>
    </xf>
    <xf numFmtId="166" fontId="0" fillId="0" borderId="0" xfId="0" applyNumberFormat="1" applyAlignment="1">
      <alignment vertical="center" wrapText="1"/>
    </xf>
    <xf numFmtId="164" fontId="24" fillId="0" borderId="29" xfId="0" applyNumberFormat="1" applyFont="1" applyBorder="1" applyAlignment="1" applyProtection="1">
      <alignment horizontal="center" vertical="center"/>
      <protection locked="0"/>
    </xf>
    <xf numFmtId="166" fontId="96" fillId="24" borderId="82" xfId="0" applyNumberFormat="1" applyFont="1" applyFill="1" applyBorder="1" applyAlignment="1">
      <alignment horizontal="right" vertical="top"/>
    </xf>
    <xf numFmtId="1" fontId="24" fillId="0" borderId="8" xfId="1" quotePrefix="1" applyNumberFormat="1" applyFont="1" applyFill="1" applyBorder="1" applyAlignment="1" applyProtection="1">
      <alignment horizontal="center" vertical="center"/>
      <protection locked="0"/>
    </xf>
    <xf numFmtId="166" fontId="0" fillId="0" borderId="0" xfId="0" applyNumberFormat="1"/>
    <xf numFmtId="9" fontId="97" fillId="0" borderId="1" xfId="0" applyNumberFormat="1" applyFont="1" applyBorder="1" applyAlignment="1">
      <alignment horizontal="center" vertical="center" wrapText="1"/>
    </xf>
    <xf numFmtId="9" fontId="24" fillId="0" borderId="1" xfId="1" quotePrefix="1" applyFont="1" applyFill="1" applyBorder="1" applyAlignment="1" applyProtection="1">
      <alignment horizontal="center" vertical="center"/>
      <protection locked="0"/>
    </xf>
    <xf numFmtId="165" fontId="24" fillId="0" borderId="11" xfId="1" quotePrefix="1" applyNumberFormat="1" applyFont="1" applyFill="1" applyBorder="1" applyAlignment="1" applyProtection="1">
      <alignment horizontal="center" vertical="center"/>
      <protection locked="0"/>
    </xf>
    <xf numFmtId="1" fontId="24" fillId="0" borderId="1" xfId="1" quotePrefix="1" applyNumberFormat="1" applyFont="1" applyFill="1" applyBorder="1" applyAlignment="1" applyProtection="1">
      <alignment horizontal="center" vertical="center"/>
      <protection locked="0"/>
    </xf>
    <xf numFmtId="2" fontId="38" fillId="0" borderId="11" xfId="0" quotePrefix="1" applyNumberFormat="1" applyFont="1" applyBorder="1" applyAlignment="1" applyProtection="1">
      <alignment horizontal="center" vertical="center"/>
      <protection locked="0"/>
    </xf>
    <xf numFmtId="0" fontId="0" fillId="8" borderId="0" xfId="0" applyFill="1"/>
    <xf numFmtId="0" fontId="87" fillId="8" borderId="0" xfId="0" applyFont="1" applyFill="1"/>
    <xf numFmtId="0" fontId="0" fillId="8" borderId="57" xfId="0" applyFill="1" applyBorder="1"/>
    <xf numFmtId="0" fontId="0" fillId="8" borderId="58" xfId="0" applyFill="1" applyBorder="1"/>
    <xf numFmtId="0" fontId="0" fillId="8" borderId="59" xfId="0" applyFill="1" applyBorder="1"/>
    <xf numFmtId="0" fontId="0" fillId="8" borderId="60" xfId="0" applyFill="1" applyBorder="1"/>
    <xf numFmtId="0" fontId="0" fillId="8" borderId="61" xfId="0" applyFill="1" applyBorder="1"/>
    <xf numFmtId="0" fontId="91" fillId="8" borderId="60" xfId="0" applyFont="1" applyFill="1" applyBorder="1"/>
    <xf numFmtId="0" fontId="0" fillId="8" borderId="61" xfId="0" applyFill="1" applyBorder="1" applyAlignment="1">
      <alignment vertical="center"/>
    </xf>
    <xf numFmtId="0" fontId="0" fillId="8" borderId="0" xfId="0" applyFill="1" applyAlignment="1">
      <alignment vertical="center"/>
    </xf>
    <xf numFmtId="0" fontId="0" fillId="8" borderId="60" xfId="0" applyFill="1" applyBorder="1" applyAlignment="1">
      <alignment vertical="center"/>
    </xf>
    <xf numFmtId="0" fontId="92" fillId="8" borderId="0" xfId="0" applyFont="1" applyFill="1" applyAlignment="1">
      <alignment horizontal="center" vertical="center" wrapText="1"/>
    </xf>
    <xf numFmtId="0" fontId="3" fillId="8" borderId="0" xfId="0" applyFont="1" applyFill="1" applyAlignment="1">
      <alignment horizontal="center" vertical="center" wrapText="1"/>
    </xf>
    <xf numFmtId="0" fontId="3" fillId="8" borderId="0" xfId="0" applyFont="1" applyFill="1" applyAlignment="1">
      <alignment vertical="center" wrapText="1"/>
    </xf>
    <xf numFmtId="0" fontId="3" fillId="8" borderId="61" xfId="0" applyFont="1" applyFill="1" applyBorder="1" applyAlignment="1">
      <alignment horizontal="justify" vertical="center" wrapText="1"/>
    </xf>
    <xf numFmtId="0" fontId="3" fillId="8" borderId="60" xfId="0" applyFont="1" applyFill="1" applyBorder="1" applyAlignment="1">
      <alignment vertical="center" wrapText="1"/>
    </xf>
    <xf numFmtId="0" fontId="0" fillId="8" borderId="64" xfId="0" applyFill="1" applyBorder="1"/>
    <xf numFmtId="0" fontId="0" fillId="8" borderId="65" xfId="0" applyFill="1" applyBorder="1"/>
    <xf numFmtId="0" fontId="34" fillId="8" borderId="65" xfId="0" applyFont="1" applyFill="1" applyBorder="1" applyAlignment="1">
      <alignment horizontal="justify" vertical="center"/>
    </xf>
    <xf numFmtId="0" fontId="34" fillId="8" borderId="66" xfId="0" applyFont="1" applyFill="1" applyBorder="1" applyAlignment="1">
      <alignment horizontal="justify" vertical="center"/>
    </xf>
    <xf numFmtId="0" fontId="34" fillId="8" borderId="0" xfId="0" applyFont="1" applyFill="1" applyAlignment="1">
      <alignment horizontal="justify" vertical="center"/>
    </xf>
    <xf numFmtId="0" fontId="0" fillId="8" borderId="66" xfId="0" applyFill="1" applyBorder="1"/>
    <xf numFmtId="0" fontId="34" fillId="8" borderId="0" xfId="0" applyFont="1" applyFill="1" applyAlignment="1">
      <alignment horizontal="left" vertical="center" wrapText="1"/>
    </xf>
    <xf numFmtId="0" fontId="34" fillId="8" borderId="58" xfId="0" applyFont="1" applyFill="1" applyBorder="1" applyAlignment="1">
      <alignment horizontal="justify" vertical="center"/>
    </xf>
    <xf numFmtId="0" fontId="34" fillId="8" borderId="59" xfId="0" applyFont="1" applyFill="1" applyBorder="1" applyAlignment="1">
      <alignment horizontal="justify" vertical="center"/>
    </xf>
    <xf numFmtId="0" fontId="34" fillId="8" borderId="61" xfId="0" applyFont="1" applyFill="1" applyBorder="1" applyAlignment="1">
      <alignment horizontal="justify" vertical="center"/>
    </xf>
    <xf numFmtId="0" fontId="34" fillId="8" borderId="61" xfId="0" applyFont="1" applyFill="1" applyBorder="1" applyAlignment="1">
      <alignment horizontal="left" vertical="center" wrapText="1"/>
    </xf>
    <xf numFmtId="0" fontId="34" fillId="8" borderId="65" xfId="0" applyFont="1" applyFill="1" applyBorder="1" applyAlignment="1">
      <alignment horizontal="left" vertical="center" wrapText="1"/>
    </xf>
    <xf numFmtId="0" fontId="34" fillId="8" borderId="58" xfId="0" applyFont="1" applyFill="1" applyBorder="1" applyAlignment="1">
      <alignment horizontal="left" vertical="center" wrapText="1"/>
    </xf>
    <xf numFmtId="0" fontId="34" fillId="8" borderId="59" xfId="0" applyFont="1" applyFill="1" applyBorder="1" applyAlignment="1">
      <alignment horizontal="left" vertical="center" wrapText="1"/>
    </xf>
    <xf numFmtId="0" fontId="34" fillId="8" borderId="57" xfId="0" applyFont="1" applyFill="1" applyBorder="1" applyAlignment="1">
      <alignment horizontal="justify" vertical="center"/>
    </xf>
    <xf numFmtId="0" fontId="34" fillId="8" borderId="60" xfId="0" applyFont="1" applyFill="1" applyBorder="1" applyAlignment="1">
      <alignment horizontal="justify" vertical="center"/>
    </xf>
    <xf numFmtId="0" fontId="93" fillId="8" borderId="61" xfId="0" applyFont="1" applyFill="1" applyBorder="1" applyAlignment="1">
      <alignment vertical="center"/>
    </xf>
    <xf numFmtId="0" fontId="93" fillId="8" borderId="60" xfId="0" applyFont="1" applyFill="1" applyBorder="1" applyAlignment="1">
      <alignment vertical="center"/>
    </xf>
    <xf numFmtId="0" fontId="92" fillId="8" borderId="0" xfId="0" applyFont="1" applyFill="1" applyAlignment="1">
      <alignment vertical="center" wrapText="1"/>
    </xf>
    <xf numFmtId="0" fontId="87" fillId="8" borderId="0" xfId="0" applyFont="1" applyFill="1" applyAlignment="1">
      <alignment vertical="center"/>
    </xf>
    <xf numFmtId="0" fontId="34" fillId="8" borderId="64" xfId="0" applyFont="1" applyFill="1" applyBorder="1" applyAlignment="1">
      <alignment horizontal="justify" vertical="center"/>
    </xf>
    <xf numFmtId="0" fontId="34" fillId="8" borderId="66" xfId="0" applyFont="1" applyFill="1" applyBorder="1" applyAlignment="1">
      <alignment horizontal="left" vertical="center" wrapText="1"/>
    </xf>
    <xf numFmtId="0" fontId="34" fillId="8" borderId="0" xfId="0" applyFont="1" applyFill="1" applyAlignment="1">
      <alignment horizontal="center" vertical="center"/>
    </xf>
    <xf numFmtId="0" fontId="0" fillId="8" borderId="0" xfId="0" applyFill="1" applyAlignment="1">
      <alignment horizontal="center"/>
    </xf>
    <xf numFmtId="0" fontId="35" fillId="8" borderId="0" xfId="0" applyFont="1" applyFill="1"/>
    <xf numFmtId="0" fontId="36" fillId="8" borderId="0" xfId="0" applyFont="1" applyFill="1" applyAlignment="1">
      <alignment vertical="center"/>
    </xf>
    <xf numFmtId="0" fontId="65" fillId="11" borderId="45" xfId="4" applyFont="1" applyFill="1" applyBorder="1" applyAlignment="1">
      <alignment horizontal="center" vertical="center"/>
    </xf>
    <xf numFmtId="0" fontId="65" fillId="11" borderId="46" xfId="4" applyFont="1" applyFill="1" applyBorder="1" applyAlignment="1">
      <alignment horizontal="center" vertical="center"/>
    </xf>
    <xf numFmtId="0" fontId="65" fillId="11" borderId="47" xfId="4" applyFont="1" applyFill="1" applyBorder="1" applyAlignment="1">
      <alignment horizontal="center" vertical="center"/>
    </xf>
    <xf numFmtId="0" fontId="69" fillId="8" borderId="48" xfId="4" applyFont="1" applyFill="1" applyBorder="1" applyAlignment="1">
      <alignment horizontal="center" vertical="center"/>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39" fillId="10" borderId="4" xfId="0" applyFont="1" applyFill="1" applyBorder="1" applyAlignment="1">
      <alignment horizontal="center" vertical="center" wrapText="1"/>
    </xf>
    <xf numFmtId="0" fontId="39" fillId="10" borderId="18"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3" fillId="10" borderId="4" xfId="0"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3" fillId="25" borderId="4" xfId="0" applyFont="1" applyFill="1" applyBorder="1" applyAlignment="1">
      <alignment horizontal="center" vertical="center" wrapText="1"/>
    </xf>
    <xf numFmtId="0" fontId="80" fillId="6" borderId="2" xfId="0" applyFont="1" applyFill="1" applyBorder="1" applyAlignment="1">
      <alignment horizontal="left" vertical="center"/>
    </xf>
    <xf numFmtId="0" fontId="80" fillId="6" borderId="4" xfId="0" applyFont="1" applyFill="1" applyBorder="1" applyAlignment="1">
      <alignment horizontal="left" vertical="center"/>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8"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14" xfId="0" applyFont="1" applyBorder="1" applyAlignment="1">
      <alignment horizontal="center" vertical="center" wrapText="1"/>
    </xf>
    <xf numFmtId="0" fontId="80" fillId="17" borderId="0" xfId="0" applyFont="1" applyFill="1" applyAlignment="1">
      <alignment horizontal="left" vertical="center"/>
    </xf>
    <xf numFmtId="0" fontId="24" fillId="0" borderId="71"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0" xfId="0" applyFont="1" applyAlignment="1">
      <alignment horizontal="center" vertical="center" wrapText="1"/>
    </xf>
    <xf numFmtId="0" fontId="23" fillId="9" borderId="2"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3" fillId="9" borderId="18"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95" fillId="24" borderId="32" xfId="0" applyFont="1" applyFill="1" applyBorder="1" applyAlignment="1">
      <alignment horizontal="left" vertical="top" wrapText="1"/>
    </xf>
    <xf numFmtId="0" fontId="95" fillId="24" borderId="37" xfId="0" applyFont="1" applyFill="1" applyBorder="1" applyAlignment="1">
      <alignment horizontal="left" vertical="top" wrapText="1"/>
    </xf>
    <xf numFmtId="0" fontId="28" fillId="4" borderId="32" xfId="0" applyFont="1" applyFill="1" applyBorder="1" applyAlignment="1">
      <alignment horizontal="center" vertical="top"/>
    </xf>
    <xf numFmtId="0" fontId="28" fillId="4" borderId="37" xfId="0" applyFont="1" applyFill="1" applyBorder="1" applyAlignment="1">
      <alignment horizontal="center" vertical="top"/>
    </xf>
    <xf numFmtId="0" fontId="28" fillId="4" borderId="39" xfId="0" applyFont="1" applyFill="1" applyBorder="1" applyAlignment="1">
      <alignment horizontal="center" vertical="top"/>
    </xf>
    <xf numFmtId="0" fontId="2" fillId="4" borderId="32" xfId="0" applyFont="1" applyFill="1" applyBorder="1" applyAlignment="1">
      <alignment horizontal="center" vertical="center" wrapText="1"/>
    </xf>
    <xf numFmtId="0" fontId="28" fillId="4" borderId="8" xfId="0" applyFont="1" applyFill="1" applyBorder="1" applyAlignment="1">
      <alignment horizontal="center" vertical="top"/>
    </xf>
    <xf numFmtId="0" fontId="28" fillId="4" borderId="20" xfId="0" applyFont="1" applyFill="1" applyBorder="1" applyAlignment="1">
      <alignment horizontal="center" vertical="top"/>
    </xf>
    <xf numFmtId="0" fontId="28" fillId="4" borderId="10" xfId="0" applyFont="1" applyFill="1" applyBorder="1" applyAlignment="1">
      <alignment horizontal="center" vertical="top"/>
    </xf>
    <xf numFmtId="0" fontId="28" fillId="4" borderId="22" xfId="0" applyFont="1" applyFill="1" applyBorder="1" applyAlignment="1">
      <alignment horizontal="center" vertical="top"/>
    </xf>
    <xf numFmtId="0" fontId="27" fillId="4" borderId="1" xfId="0" applyFont="1" applyFill="1" applyBorder="1" applyAlignment="1">
      <alignment horizontal="left" vertical="center" wrapText="1"/>
    </xf>
    <xf numFmtId="0" fontId="27" fillId="4" borderId="30" xfId="0" applyFont="1" applyFill="1" applyBorder="1" applyAlignment="1">
      <alignment horizontal="left" vertical="center" wrapText="1"/>
    </xf>
    <xf numFmtId="0" fontId="42" fillId="4" borderId="1" xfId="0" applyFont="1" applyFill="1" applyBorder="1" applyAlignment="1">
      <alignment horizontal="center" vertical="center" wrapText="1"/>
    </xf>
    <xf numFmtId="0" fontId="42" fillId="4" borderId="30" xfId="0" applyFont="1" applyFill="1" applyBorder="1" applyAlignment="1">
      <alignment horizontal="center" vertical="center" wrapText="1"/>
    </xf>
    <xf numFmtId="0" fontId="53" fillId="0" borderId="0" xfId="3" applyFill="1" applyBorder="1" applyAlignment="1">
      <alignment horizontal="left" vertical="top" wrapText="1"/>
    </xf>
    <xf numFmtId="0" fontId="27" fillId="4" borderId="8" xfId="0" applyFont="1" applyFill="1" applyBorder="1" applyAlignment="1">
      <alignment horizontal="center" vertical="center"/>
    </xf>
    <xf numFmtId="0" fontId="27" fillId="4" borderId="20" xfId="0" applyFont="1" applyFill="1" applyBorder="1" applyAlignment="1">
      <alignment horizontal="center" vertical="center"/>
    </xf>
    <xf numFmtId="0" fontId="27" fillId="4" borderId="10" xfId="0" applyFont="1" applyFill="1" applyBorder="1" applyAlignment="1">
      <alignment horizontal="center" vertical="center"/>
    </xf>
    <xf numFmtId="0" fontId="27" fillId="4" borderId="22" xfId="0" applyFont="1" applyFill="1" applyBorder="1" applyAlignment="1">
      <alignment horizontal="center" vertical="center"/>
    </xf>
    <xf numFmtId="0" fontId="88" fillId="8" borderId="0" xfId="0" applyFont="1" applyFill="1" applyAlignment="1">
      <alignment horizontal="center"/>
    </xf>
    <xf numFmtId="0" fontId="90" fillId="8" borderId="62" xfId="0" applyFont="1" applyFill="1" applyBorder="1" applyAlignment="1">
      <alignment horizontal="center" vertical="center" wrapText="1"/>
    </xf>
    <xf numFmtId="0" fontId="90" fillId="8" borderId="63" xfId="0" applyFont="1" applyFill="1" applyBorder="1" applyAlignment="1">
      <alignment horizontal="center" vertical="center" wrapText="1"/>
    </xf>
    <xf numFmtId="0" fontId="90" fillId="8" borderId="67" xfId="0" applyFont="1" applyFill="1" applyBorder="1" applyAlignment="1">
      <alignment horizontal="center" vertical="center" wrapText="1"/>
    </xf>
    <xf numFmtId="0" fontId="92" fillId="8" borderId="0" xfId="0" applyFont="1" applyFill="1" applyAlignment="1">
      <alignment horizontal="center" vertical="center"/>
    </xf>
    <xf numFmtId="0" fontId="92" fillId="8" borderId="0" xfId="0" applyFont="1" applyFill="1" applyAlignment="1">
      <alignment horizontal="center" vertical="center" wrapText="1"/>
    </xf>
    <xf numFmtId="0" fontId="92" fillId="8" borderId="0" xfId="0" applyFont="1" applyFill="1" applyAlignment="1">
      <alignment horizontal="center"/>
    </xf>
    <xf numFmtId="0" fontId="92" fillId="0" borderId="0" xfId="0" applyFont="1" applyAlignment="1">
      <alignment horizontal="center" vertical="center" wrapText="1"/>
    </xf>
    <xf numFmtId="0" fontId="92" fillId="8" borderId="62" xfId="0" applyFont="1" applyFill="1" applyBorder="1" applyAlignment="1">
      <alignment horizontal="center" vertical="center" wrapText="1"/>
    </xf>
    <xf numFmtId="0" fontId="92" fillId="8" borderId="63" xfId="0" applyFont="1" applyFill="1" applyBorder="1" applyAlignment="1">
      <alignment horizontal="center" vertical="center" wrapText="1"/>
    </xf>
    <xf numFmtId="0" fontId="92" fillId="8" borderId="67" xfId="0" applyFont="1" applyFill="1" applyBorder="1" applyAlignment="1">
      <alignment horizontal="center" vertical="center" wrapText="1"/>
    </xf>
    <xf numFmtId="0" fontId="88" fillId="0" borderId="0" xfId="0" applyFont="1" applyAlignment="1">
      <alignment horizontal="center"/>
    </xf>
    <xf numFmtId="0" fontId="90" fillId="0" borderId="0" xfId="0" applyFont="1" applyAlignment="1">
      <alignment horizontal="center" vertical="center" wrapText="1"/>
    </xf>
    <xf numFmtId="0" fontId="92" fillId="0" borderId="0" xfId="0" applyFont="1" applyAlignment="1">
      <alignment horizontal="center" vertical="center"/>
    </xf>
    <xf numFmtId="0" fontId="92" fillId="0" borderId="61" xfId="0" applyFont="1" applyBorder="1" applyAlignment="1">
      <alignment horizontal="center" vertical="center"/>
    </xf>
    <xf numFmtId="0" fontId="92" fillId="0" borderId="0" xfId="0" applyFont="1" applyAlignment="1">
      <alignment horizontal="center"/>
    </xf>
    <xf numFmtId="0" fontId="92" fillId="0" borderId="61" xfId="0" applyFont="1" applyBorder="1" applyAlignment="1">
      <alignment horizontal="center"/>
    </xf>
    <xf numFmtId="0" fontId="3" fillId="0" borderId="0" xfId="0" applyFont="1" applyAlignment="1">
      <alignment horizontal="center" vertical="center" wrapText="1"/>
    </xf>
  </cellXfs>
  <cellStyles count="5">
    <cellStyle name="Hipervínculo" xfId="3" builtinId="8"/>
    <cellStyle name="Millares" xfId="2" builtinId="3"/>
    <cellStyle name="Normal" xfId="0" builtinId="0"/>
    <cellStyle name="Normal 2" xfId="4" xr:uid="{00000000-0005-0000-0000-000003000000}"/>
    <cellStyle name="Porcentaje" xfId="1" builtinId="5"/>
  </cellStyles>
  <dxfs count="5636">
    <dxf>
      <fill>
        <patternFill>
          <bgColor rgb="FFFFFF99"/>
        </patternFill>
      </fill>
    </dxf>
    <dxf>
      <fill>
        <patternFill patternType="solid">
          <fgColor auto="1"/>
          <bgColor rgb="FFFF5D5D"/>
        </patternFill>
      </fill>
    </dxf>
    <dxf>
      <fill>
        <patternFill>
          <bgColor theme="6" tint="0.59996337778862885"/>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rgb="FFFFFF99"/>
        </patternFill>
      </fill>
    </dxf>
    <dxf>
      <fill>
        <patternFill>
          <bgColor theme="9" tint="0.59996337778862885"/>
        </patternFill>
      </fill>
    </dxf>
    <dxf>
      <fill>
        <patternFill>
          <bgColor rgb="FF92D050"/>
        </patternFill>
      </fill>
    </dxf>
    <dxf>
      <fill>
        <patternFill>
          <bgColor theme="6" tint="0.59996337778862885"/>
        </patternFill>
      </fill>
    </dxf>
    <dxf>
      <fill>
        <patternFill>
          <bgColor rgb="FF92D050"/>
        </patternFill>
      </fill>
    </dxf>
    <dxf>
      <fill>
        <patternFill>
          <bgColor theme="9" tint="0.59996337778862885"/>
        </patternFill>
      </fill>
    </dxf>
    <dxf>
      <fill>
        <patternFill>
          <bgColor rgb="FFFFFF99"/>
        </patternFill>
      </fill>
    </dxf>
    <dxf>
      <fill>
        <patternFill patternType="solid">
          <fgColor auto="1"/>
          <bgColor rgb="FFFF5D5D"/>
        </patternFill>
      </fill>
    </dxf>
    <dxf>
      <fill>
        <patternFill>
          <bgColor theme="6" tint="0.59996337778862885"/>
        </patternFill>
      </fill>
    </dxf>
    <dxf>
      <fill>
        <patternFill>
          <bgColor theme="6" tint="0.59996337778862885"/>
        </patternFill>
      </fill>
    </dxf>
    <dxf>
      <fill>
        <patternFill>
          <bgColor theme="9" tint="0.59996337778862885"/>
        </patternFill>
      </fill>
    </dxf>
    <dxf>
      <fill>
        <patternFill>
          <bgColor rgb="FFFFFF99"/>
        </patternFill>
      </fill>
    </dxf>
    <dxf>
      <fill>
        <patternFill patternType="solid">
          <fgColor auto="1"/>
          <bgColor rgb="FFFF5D5D"/>
        </patternFill>
      </fill>
    </dxf>
    <dxf>
      <fill>
        <patternFill>
          <bgColor rgb="FF92D050"/>
        </patternFill>
      </fill>
    </dxf>
    <dxf>
      <fill>
        <patternFill>
          <bgColor theme="9" tint="0.59996337778862885"/>
        </patternFill>
      </fill>
    </dxf>
    <dxf>
      <fill>
        <patternFill>
          <bgColor rgb="FF92D050"/>
        </patternFill>
      </fill>
    </dxf>
    <dxf>
      <fill>
        <patternFill>
          <bgColor rgb="FFFFFF99"/>
        </patternFill>
      </fill>
    </dxf>
    <dxf>
      <fill>
        <patternFill patternType="solid">
          <fgColor auto="1"/>
          <bgColor rgb="FFFF5D5D"/>
        </patternFill>
      </fill>
    </dxf>
    <dxf>
      <fill>
        <patternFill>
          <bgColor theme="6" tint="0.59996337778862885"/>
        </patternFill>
      </fill>
    </dxf>
    <dxf>
      <fill>
        <patternFill patternType="solid">
          <fgColor auto="1"/>
          <bgColor rgb="FFFF5D5D"/>
        </patternFill>
      </fill>
    </dxf>
    <dxf>
      <fill>
        <patternFill>
          <bgColor rgb="FFFFFF99"/>
        </patternFill>
      </fill>
    </dxf>
    <dxf>
      <fill>
        <patternFill>
          <bgColor theme="9" tint="0.59996337778862885"/>
        </patternFill>
      </fill>
    </dxf>
    <dxf>
      <fill>
        <patternFill>
          <bgColor rgb="FF92D050"/>
        </patternFill>
      </fill>
    </dxf>
    <dxf>
      <fill>
        <patternFill>
          <bgColor theme="6" tint="0.59996337778862885"/>
        </patternFill>
      </fill>
    </dxf>
    <dxf>
      <fill>
        <patternFill>
          <bgColor theme="6" tint="0.59996337778862885"/>
        </patternFill>
      </fill>
    </dxf>
    <dxf>
      <fill>
        <patternFill patternType="solid">
          <fgColor auto="1"/>
          <bgColor rgb="FFFF5D5D"/>
        </patternFill>
      </fill>
    </dxf>
    <dxf>
      <fill>
        <patternFill>
          <bgColor rgb="FFFFFF99"/>
        </patternFill>
      </fill>
    </dxf>
    <dxf>
      <fill>
        <patternFill>
          <bgColor theme="9" tint="0.59996337778862885"/>
        </patternFill>
      </fill>
    </dxf>
    <dxf>
      <fill>
        <patternFill>
          <bgColor rgb="FF92D050"/>
        </patternFill>
      </fill>
    </dxf>
    <dxf>
      <fill>
        <patternFill>
          <bgColor theme="9" tint="0.59996337778862885"/>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FF99"/>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theme="6" tint="0.59996337778862885"/>
        </patternFill>
      </fill>
    </dxf>
    <dxf>
      <fill>
        <patternFill>
          <bgColor rgb="FFFFEB99"/>
        </patternFill>
      </fill>
    </dxf>
    <dxf>
      <fill>
        <patternFill>
          <bgColor theme="6" tint="0.59996337778862885"/>
        </patternFill>
      </fill>
    </dxf>
    <dxf>
      <fill>
        <patternFill>
          <bgColor rgb="FFFFEB99"/>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theme="6" tint="0.59996337778862885"/>
        </patternFill>
      </fill>
    </dxf>
    <dxf>
      <fill>
        <patternFill patternType="solid">
          <fgColor auto="1"/>
          <bgColor rgb="FFFF5D5D"/>
        </patternFill>
      </fill>
    </dxf>
    <dxf>
      <fill>
        <patternFill>
          <bgColor rgb="FF92D050"/>
        </patternFill>
      </fill>
    </dxf>
    <dxf>
      <fill>
        <patternFill>
          <bgColor rgb="FFFFFF99"/>
        </patternFill>
      </fill>
    </dxf>
    <dxf>
      <fill>
        <patternFill>
          <bgColor theme="9" tint="0.59996337778862885"/>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theme="6" tint="0.59996337778862885"/>
        </patternFill>
      </fill>
    </dxf>
    <dxf>
      <fill>
        <patternFill>
          <bgColor rgb="FFFFEB99"/>
        </patternFill>
      </fill>
    </dxf>
    <dxf>
      <fill>
        <patternFill>
          <bgColor theme="6" tint="0.59996337778862885"/>
        </patternFill>
      </fill>
    </dxf>
    <dxf>
      <fill>
        <patternFill>
          <bgColor rgb="FFFFEB99"/>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theme="6" tint="0.59996337778862885"/>
        </patternFill>
      </fill>
    </dxf>
    <dxf>
      <fill>
        <patternFill patternType="solid">
          <fgColor auto="1"/>
          <bgColor rgb="FFFF5D5D"/>
        </patternFill>
      </fill>
    </dxf>
    <dxf>
      <fill>
        <patternFill>
          <bgColor rgb="FFFFFF99"/>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theme="6" tint="0.59996337778862885"/>
        </patternFill>
      </fill>
    </dxf>
    <dxf>
      <fill>
        <patternFill>
          <bgColor theme="9" tint="0.59996337778862885"/>
        </patternFill>
      </fill>
    </dxf>
    <dxf>
      <fill>
        <patternFill>
          <bgColor rgb="FF92D050"/>
        </patternFill>
      </fill>
    </dxf>
    <dxf>
      <fill>
        <patternFill>
          <bgColor rgb="FFFFEB99"/>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rgb="FF92D050"/>
        </patternFill>
      </fill>
    </dxf>
    <dxf>
      <fill>
        <patternFill>
          <bgColor theme="9" tint="0.59996337778862885"/>
        </patternFill>
      </fill>
    </dxf>
    <dxf>
      <fill>
        <patternFill>
          <bgColor rgb="FFFFEB99"/>
        </patternFill>
      </fill>
    </dxf>
    <dxf>
      <fill>
        <patternFill>
          <bgColor theme="6" tint="0.59996337778862885"/>
        </patternFill>
      </fill>
    </dxf>
    <dxf>
      <fill>
        <patternFill patternType="solid">
          <fgColor auto="1"/>
          <bgColor rgb="FFFF5D5D"/>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theme="6" tint="0.59996337778862885"/>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theme="6" tint="0.59996337778862885"/>
        </patternFill>
      </fill>
    </dxf>
    <dxf>
      <fill>
        <patternFill>
          <bgColor rgb="FFFFEB99"/>
        </patternFill>
      </fill>
    </dxf>
    <dxf>
      <fill>
        <patternFill>
          <bgColor rgb="FF92D050"/>
        </patternFill>
      </fill>
    </dxf>
    <dxf>
      <fill>
        <patternFill>
          <bgColor theme="9" tint="0.59996337778862885"/>
        </patternFill>
      </fill>
    </dxf>
    <dxf>
      <fill>
        <patternFill>
          <bgColor rgb="FFFFFF99"/>
        </patternFill>
      </fill>
    </dxf>
    <dxf>
      <fill>
        <patternFill>
          <bgColor theme="6" tint="0.59996337778862885"/>
        </patternFill>
      </fill>
    </dxf>
    <dxf>
      <fill>
        <patternFill patternType="solid">
          <fgColor auto="1"/>
          <bgColor rgb="FFFF5D5D"/>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theme="9" tint="0.59996337778862885"/>
        </patternFill>
      </fill>
    </dxf>
    <dxf>
      <fill>
        <patternFill>
          <bgColor rgb="FFFFEB99"/>
        </patternFill>
      </fill>
    </dxf>
    <dxf>
      <fill>
        <patternFill>
          <bgColor theme="6" tint="0.59996337778862885"/>
        </patternFill>
      </fill>
    </dxf>
    <dxf>
      <fill>
        <patternFill>
          <bgColor rgb="FF92D050"/>
        </patternFill>
      </fill>
    </dxf>
    <dxf>
      <fill>
        <patternFill>
          <bgColor theme="9" tint="0.59996337778862885"/>
        </patternFill>
      </fill>
    </dxf>
    <dxf>
      <fill>
        <patternFill>
          <bgColor rgb="FFFFFF99"/>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rgb="FFFFEB99"/>
        </patternFill>
      </fill>
    </dxf>
    <dxf>
      <fill>
        <patternFill patternType="solid">
          <fgColor auto="1"/>
          <bgColor rgb="FFFF5D5D"/>
        </patternFill>
      </fill>
    </dxf>
    <dxf>
      <fill>
        <patternFill>
          <bgColor theme="9" tint="0.59996337778862885"/>
        </patternFill>
      </fill>
    </dxf>
    <dxf>
      <fill>
        <patternFill>
          <bgColor rgb="FFFFEB99"/>
        </patternFill>
      </fill>
    </dxf>
    <dxf>
      <fill>
        <patternFill>
          <bgColor rgb="FF92D050"/>
        </patternFill>
      </fill>
    </dxf>
    <dxf>
      <fill>
        <patternFill>
          <bgColor theme="6" tint="0.59996337778862885"/>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rgb="FFFFFF99"/>
        </patternFill>
      </fill>
    </dxf>
    <dxf>
      <fill>
        <patternFill patternType="solid">
          <fgColor auto="1"/>
          <bgColor rgb="FFFF5D5D"/>
        </patternFill>
      </fill>
    </dxf>
    <dxf>
      <fill>
        <patternFill>
          <bgColor rgb="FF92D050"/>
        </patternFill>
      </fill>
    </dxf>
    <dxf>
      <fill>
        <patternFill>
          <bgColor theme="9" tint="0.59996337778862885"/>
        </patternFill>
      </fill>
    </dxf>
    <dxf>
      <fill>
        <patternFill>
          <bgColor theme="6" tint="0.59996337778862885"/>
        </patternFill>
      </fill>
    </dxf>
    <dxf>
      <fill>
        <patternFill>
          <bgColor theme="6" tint="0.59996337778862885"/>
        </patternFill>
      </fill>
    </dxf>
    <dxf>
      <fill>
        <patternFill>
          <bgColor rgb="FF92D050"/>
        </patternFill>
      </fill>
    </dxf>
    <dxf>
      <fill>
        <patternFill>
          <bgColor theme="9" tint="0.59996337778862885"/>
        </patternFill>
      </fill>
    </dxf>
    <dxf>
      <fill>
        <patternFill>
          <bgColor rgb="FFFFEB99"/>
        </patternFill>
      </fill>
    </dxf>
    <dxf>
      <fill>
        <patternFill patternType="solid">
          <fgColor auto="1"/>
          <bgColor rgb="FFFF5D5D"/>
        </patternFill>
      </fill>
    </dxf>
    <dxf>
      <fill>
        <patternFill>
          <bgColor theme="6" tint="0.59996337778862885"/>
        </patternFill>
      </fill>
    </dxf>
    <dxf>
      <fill>
        <patternFill patternType="solid">
          <fgColor auto="1"/>
          <bgColor rgb="FFFF5D5D"/>
        </patternFill>
      </fill>
    </dxf>
    <dxf>
      <fill>
        <patternFill>
          <bgColor rgb="FFFFFF99"/>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theme="9" tint="0.59996337778862885"/>
        </patternFill>
      </fill>
    </dxf>
    <dxf>
      <fill>
        <patternFill>
          <bgColor rgb="FFFFEB99"/>
        </patternFill>
      </fill>
    </dxf>
    <dxf>
      <fill>
        <patternFill patternType="solid">
          <fgColor auto="1"/>
          <bgColor rgb="FFFF5D5D"/>
        </patternFill>
      </fill>
    </dxf>
    <dxf>
      <fill>
        <patternFill>
          <bgColor theme="6" tint="0.59996337778862885"/>
        </patternFill>
      </fill>
    </dxf>
    <dxf>
      <fill>
        <patternFill>
          <bgColor rgb="FFFFEB99"/>
        </patternFill>
      </fill>
    </dxf>
    <dxf>
      <fill>
        <patternFill>
          <bgColor theme="9" tint="0.59996337778862885"/>
        </patternFill>
      </fill>
    </dxf>
    <dxf>
      <fill>
        <patternFill>
          <bgColor rgb="FF92D050"/>
        </patternFill>
      </fill>
    </dxf>
    <dxf>
      <fill>
        <patternFill>
          <bgColor theme="9" tint="0.59996337778862885"/>
        </patternFill>
      </fill>
    </dxf>
    <dxf>
      <fill>
        <patternFill>
          <bgColor rgb="FFFFEB99"/>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rgb="FF92D050"/>
        </patternFill>
      </fill>
    </dxf>
    <dxf>
      <fill>
        <patternFill>
          <bgColor theme="9" tint="0.59996337778862885"/>
        </patternFill>
      </fill>
    </dxf>
    <dxf>
      <fill>
        <patternFill>
          <bgColor rgb="FFFFFF99"/>
        </patternFill>
      </fill>
    </dxf>
    <dxf>
      <fill>
        <patternFill patternType="solid">
          <fgColor auto="1"/>
          <bgColor rgb="FFFF5D5D"/>
        </patternFill>
      </fill>
    </dxf>
    <dxf>
      <fill>
        <patternFill>
          <bgColor theme="6" tint="0.59996337778862885"/>
        </patternFill>
      </fill>
    </dxf>
    <dxf>
      <fill>
        <patternFill>
          <bgColor rgb="FFFFEB99"/>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theme="9" tint="0.59996337778862885"/>
        </patternFill>
      </fill>
    </dxf>
    <dxf>
      <fill>
        <patternFill>
          <bgColor theme="6" tint="0.59996337778862885"/>
        </patternFill>
      </fill>
    </dxf>
    <dxf>
      <fill>
        <patternFill>
          <bgColor rgb="FF92D050"/>
        </patternFill>
      </fill>
    </dxf>
    <dxf>
      <fill>
        <patternFill>
          <bgColor theme="9" tint="0.59996337778862885"/>
        </patternFill>
      </fill>
    </dxf>
    <dxf>
      <fill>
        <patternFill>
          <bgColor rgb="FFFFFF99"/>
        </patternFill>
      </fill>
    </dxf>
    <dxf>
      <fill>
        <patternFill patternType="solid">
          <fgColor auto="1"/>
          <bgColor rgb="FFFF5D5D"/>
        </patternFill>
      </fill>
    </dxf>
    <dxf>
      <fill>
        <patternFill>
          <bgColor theme="6" tint="0.59996337778862885"/>
        </patternFill>
      </fill>
    </dxf>
    <dxf>
      <fill>
        <patternFill>
          <bgColor rgb="FFFFEB99"/>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rgb="FF92D050"/>
        </patternFill>
      </fill>
    </dxf>
    <dxf>
      <fill>
        <patternFill>
          <bgColor theme="9" tint="0.59996337778862885"/>
        </patternFill>
      </fill>
    </dxf>
    <dxf>
      <fill>
        <patternFill>
          <bgColor rgb="FFFFEB99"/>
        </patternFill>
      </fill>
    </dxf>
    <dxf>
      <fill>
        <patternFill patternType="solid">
          <fgColor auto="1"/>
          <bgColor rgb="FFFF5D5D"/>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theme="6" tint="0.59996337778862885"/>
        </patternFill>
      </fill>
    </dxf>
    <dxf>
      <fill>
        <patternFill>
          <bgColor theme="6" tint="0.59996337778862885"/>
        </patternFill>
      </fill>
    </dxf>
    <dxf>
      <fill>
        <patternFill>
          <bgColor theme="9" tint="0.59996337778862885"/>
        </patternFill>
      </fill>
    </dxf>
    <dxf>
      <fill>
        <patternFill>
          <bgColor rgb="FF92D050"/>
        </patternFill>
      </fill>
    </dxf>
    <dxf>
      <fill>
        <patternFill>
          <bgColor rgb="FFFFFF99"/>
        </patternFill>
      </fill>
    </dxf>
    <dxf>
      <fill>
        <patternFill patternType="solid">
          <fgColor auto="1"/>
          <bgColor rgb="FFFF5D5D"/>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theme="6" tint="0.59996337778862885"/>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rgb="FFFFEB99"/>
        </patternFill>
      </fill>
    </dxf>
    <dxf>
      <fill>
        <patternFill>
          <bgColor rgb="FF92D050"/>
        </patternFill>
      </fill>
    </dxf>
    <dxf>
      <fill>
        <patternFill>
          <bgColor theme="9" tint="0.59996337778862885"/>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theme="6" tint="0.59996337778862885"/>
        </patternFill>
      </fill>
    </dxf>
    <dxf>
      <fill>
        <patternFill>
          <bgColor theme="6" tint="0.59996337778862885"/>
        </patternFill>
      </fill>
    </dxf>
    <dxf>
      <fill>
        <patternFill>
          <bgColor rgb="FFFFFF99"/>
        </patternFill>
      </fill>
    </dxf>
    <dxf>
      <fill>
        <patternFill patternType="solid">
          <fgColor auto="1"/>
          <bgColor rgb="FFFF5D5D"/>
        </patternFill>
      </fill>
    </dxf>
    <dxf>
      <fill>
        <patternFill>
          <bgColor theme="9" tint="0.59996337778862885"/>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rgb="FF92D050"/>
        </patternFill>
      </fill>
    </dxf>
    <dxf>
      <fill>
        <patternFill>
          <bgColor theme="9" tint="0.59996337778862885"/>
        </patternFill>
      </fill>
    </dxf>
    <dxf>
      <fill>
        <patternFill>
          <bgColor rgb="FF92D050"/>
        </patternFill>
      </fill>
    </dxf>
    <dxf>
      <fill>
        <patternFill>
          <bgColor theme="6" tint="0.59996337778862885"/>
        </patternFill>
      </fill>
    </dxf>
    <dxf>
      <fill>
        <patternFill>
          <bgColor rgb="FFFFEB99"/>
        </patternFill>
      </fill>
    </dxf>
    <dxf>
      <fill>
        <patternFill>
          <bgColor theme="9" tint="0.59996337778862885"/>
        </patternFill>
      </fill>
    </dxf>
    <dxf>
      <fill>
        <patternFill patternType="solid">
          <fgColor auto="1"/>
          <bgColor rgb="FFFF5D5D"/>
        </patternFill>
      </fill>
    </dxf>
    <dxf>
      <fill>
        <patternFill patternType="solid">
          <fgColor auto="1"/>
          <bgColor rgb="FFFF5D5D"/>
        </patternFill>
      </fill>
    </dxf>
    <dxf>
      <fill>
        <patternFill>
          <bgColor theme="6" tint="0.59996337778862885"/>
        </patternFill>
      </fill>
    </dxf>
    <dxf>
      <fill>
        <patternFill>
          <bgColor theme="9" tint="0.59996337778862885"/>
        </patternFill>
      </fill>
    </dxf>
    <dxf>
      <fill>
        <patternFill>
          <bgColor rgb="FF92D050"/>
        </patternFill>
      </fill>
    </dxf>
    <dxf>
      <fill>
        <patternFill>
          <bgColor rgb="FFFFEB99"/>
        </patternFill>
      </fill>
    </dxf>
    <dxf>
      <fill>
        <patternFill patternType="solid">
          <fgColor auto="1"/>
          <bgColor rgb="FFFF5D5D"/>
        </patternFill>
      </fill>
    </dxf>
    <dxf>
      <fill>
        <patternFill>
          <bgColor theme="6" tint="0.59996337778862885"/>
        </patternFill>
      </fill>
    </dxf>
    <dxf>
      <fill>
        <patternFill>
          <bgColor theme="9" tint="0.59996337778862885"/>
        </patternFill>
      </fill>
    </dxf>
    <dxf>
      <fill>
        <patternFill>
          <bgColor rgb="FFFFEB99"/>
        </patternFill>
      </fill>
    </dxf>
    <dxf>
      <fill>
        <patternFill>
          <bgColor rgb="FF92D050"/>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theme="6" tint="0.59996337778862885"/>
        </patternFill>
      </fill>
    </dxf>
    <dxf>
      <fill>
        <patternFill patternType="solid">
          <fgColor auto="1"/>
          <bgColor rgb="FFFF5D5D"/>
        </patternFill>
      </fill>
    </dxf>
    <dxf>
      <fill>
        <patternFill>
          <bgColor rgb="FFFFFF99"/>
        </patternFill>
      </fill>
    </dxf>
    <dxf>
      <fill>
        <patternFill>
          <bgColor theme="9" tint="0.59996337778862885"/>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theme="6" tint="0.59996337778862885"/>
        </patternFill>
      </fill>
    </dxf>
    <dxf>
      <fill>
        <patternFill>
          <bgColor rgb="FFFFEB99"/>
        </patternFill>
      </fill>
    </dxf>
    <dxf>
      <fill>
        <patternFill patternType="solid">
          <fgColor auto="1"/>
          <bgColor rgb="FFFF5D5D"/>
        </patternFill>
      </fill>
    </dxf>
    <dxf>
      <fill>
        <patternFill>
          <bgColor theme="9" tint="0.59996337778862885"/>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theme="6" tint="0.59996337778862885"/>
        </patternFill>
      </fill>
    </dxf>
    <dxf>
      <fill>
        <patternFill>
          <bgColor rgb="FFFFEB99"/>
        </patternFill>
      </fill>
    </dxf>
    <dxf>
      <fill>
        <patternFill>
          <bgColor theme="9" tint="0.59996337778862885"/>
        </patternFill>
      </fill>
    </dxf>
    <dxf>
      <fill>
        <patternFill>
          <bgColor rgb="FF92D050"/>
        </patternFill>
      </fill>
    </dxf>
    <dxf>
      <fill>
        <patternFill>
          <bgColor rgb="FFFFEB99"/>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theme="9" tint="0.59996337778862885"/>
        </patternFill>
      </fill>
    </dxf>
    <dxf>
      <fill>
        <patternFill>
          <bgColor theme="9" tint="0.59996337778862885"/>
        </patternFill>
      </fill>
    </dxf>
    <dxf>
      <fill>
        <patternFill>
          <bgColor theme="6" tint="0.59996337778862885"/>
        </patternFill>
      </fill>
    </dxf>
    <dxf>
      <fill>
        <patternFill patternType="solid">
          <fgColor auto="1"/>
          <bgColor rgb="FFFF5D5D"/>
        </patternFill>
      </fill>
    </dxf>
    <dxf>
      <fill>
        <patternFill>
          <bgColor rgb="FF92D050"/>
        </patternFill>
      </fill>
    </dxf>
    <dxf>
      <fill>
        <patternFill>
          <bgColor rgb="FFFFEB99"/>
        </patternFill>
      </fill>
    </dxf>
    <dxf>
      <fill>
        <patternFill>
          <bgColor theme="9" tint="0.59996337778862885"/>
        </patternFill>
      </fill>
    </dxf>
    <dxf>
      <fill>
        <patternFill>
          <bgColor rgb="FF92D050"/>
        </patternFill>
      </fill>
    </dxf>
    <dxf>
      <fill>
        <patternFill>
          <bgColor rgb="FFFFEB99"/>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theme="6" tint="0.59996337778862885"/>
        </patternFill>
      </fill>
    </dxf>
    <dxf>
      <fill>
        <patternFill>
          <bgColor rgb="FFFFEB99"/>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theme="6" tint="0.59996337778862885"/>
        </patternFill>
      </fill>
    </dxf>
    <dxf>
      <fill>
        <patternFill>
          <bgColor rgb="FFFFEB99"/>
        </patternFill>
      </fill>
    </dxf>
    <dxf>
      <fill>
        <patternFill>
          <bgColor theme="6" tint="0.59996337778862885"/>
        </patternFill>
      </fill>
    </dxf>
    <dxf>
      <fill>
        <patternFill patternType="solid">
          <fgColor auto="1"/>
          <bgColor rgb="FFFF5D5D"/>
        </patternFill>
      </fill>
    </dxf>
    <dxf>
      <fill>
        <patternFill>
          <bgColor theme="9" tint="0.59996337778862885"/>
        </patternFill>
      </fill>
    </dxf>
    <dxf>
      <fill>
        <patternFill>
          <bgColor rgb="FF92D050"/>
        </patternFill>
      </fill>
    </dxf>
    <dxf>
      <fill>
        <patternFill>
          <bgColor rgb="FFFFEB99"/>
        </patternFill>
      </fill>
    </dxf>
    <dxf>
      <fill>
        <patternFill>
          <bgColor theme="9" tint="0.59996337778862885"/>
        </patternFill>
      </fill>
    </dxf>
    <dxf>
      <fill>
        <patternFill>
          <bgColor rgb="FFFFEB99"/>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rgb="FF92D050"/>
        </patternFill>
      </fill>
    </dxf>
    <dxf>
      <fill>
        <patternFill>
          <bgColor theme="9" tint="0.59996337778862885"/>
        </patternFill>
      </fill>
    </dxf>
    <dxf>
      <fill>
        <patternFill>
          <bgColor rgb="FFFFEB99"/>
        </patternFill>
      </fill>
    </dxf>
    <dxf>
      <fill>
        <patternFill>
          <bgColor theme="6" tint="0.59996337778862885"/>
        </patternFill>
      </fill>
    </dxf>
    <dxf>
      <fill>
        <patternFill patternType="solid">
          <fgColor auto="1"/>
          <bgColor rgb="FFFF5D5D"/>
        </patternFill>
      </fill>
    </dxf>
    <dxf>
      <fill>
        <patternFill>
          <bgColor theme="9" tint="0.59996337778862885"/>
        </patternFill>
      </fill>
    </dxf>
    <dxf>
      <fill>
        <patternFill>
          <bgColor rgb="FFFFEB99"/>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theme="6" tint="0.59996337778862885"/>
        </patternFill>
      </fill>
    </dxf>
    <dxf>
      <fill>
        <patternFill>
          <bgColor rgb="FF92D050"/>
        </patternFill>
      </fill>
    </dxf>
    <dxf>
      <fill>
        <patternFill>
          <bgColor rgb="FFFFEB99"/>
        </patternFill>
      </fill>
    </dxf>
    <dxf>
      <fill>
        <patternFill patternType="solid">
          <fgColor auto="1"/>
          <bgColor rgb="FFFF5D5D"/>
        </patternFill>
      </fill>
    </dxf>
    <dxf>
      <fill>
        <patternFill>
          <bgColor theme="9" tint="0.59996337778862885"/>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theme="9" tint="0.59996337778862885"/>
        </patternFill>
      </fill>
    </dxf>
    <dxf>
      <fill>
        <patternFill>
          <bgColor rgb="FFFFEB99"/>
        </patternFill>
      </fill>
    </dxf>
    <dxf>
      <fill>
        <patternFill>
          <bgColor rgb="FF92D050"/>
        </patternFill>
      </fill>
    </dxf>
    <dxf>
      <fill>
        <patternFill>
          <bgColor theme="9" tint="0.59996337778862885"/>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rgb="FF92D050"/>
        </patternFill>
      </fill>
    </dxf>
    <dxf>
      <fill>
        <patternFill>
          <bgColor theme="9" tint="0.59996337778862885"/>
        </patternFill>
      </fill>
    </dxf>
    <dxf>
      <fill>
        <patternFill>
          <bgColor rgb="FFFFFF99"/>
        </patternFill>
      </fill>
    </dxf>
    <dxf>
      <fill>
        <patternFill>
          <bgColor theme="6" tint="0.59996337778862885"/>
        </patternFill>
      </fill>
    </dxf>
    <dxf>
      <fill>
        <patternFill patternType="solid">
          <fgColor auto="1"/>
          <bgColor rgb="FFFF5D5D"/>
        </patternFill>
      </fill>
    </dxf>
    <dxf>
      <fill>
        <patternFill>
          <bgColor rgb="FF92D050"/>
        </patternFill>
      </fill>
    </dxf>
    <dxf>
      <fill>
        <patternFill>
          <bgColor theme="9" tint="0.59996337778862885"/>
        </patternFill>
      </fill>
    </dxf>
    <dxf>
      <fill>
        <patternFill>
          <bgColor rgb="FFFFEB99"/>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theme="6" tint="0.59996337778862885"/>
        </patternFill>
      </fill>
    </dxf>
    <dxf>
      <fill>
        <patternFill>
          <bgColor rgb="FF92D050"/>
        </patternFill>
      </fill>
    </dxf>
    <dxf>
      <fill>
        <patternFill patternType="solid">
          <fgColor auto="1"/>
          <bgColor rgb="FFFF5D5D"/>
        </patternFill>
      </fill>
    </dxf>
    <dxf>
      <fill>
        <patternFill>
          <bgColor theme="6" tint="0.59996337778862885"/>
        </patternFill>
      </fill>
    </dxf>
    <dxf>
      <fill>
        <patternFill>
          <bgColor rgb="FFFFEB99"/>
        </patternFill>
      </fill>
    </dxf>
    <dxf>
      <fill>
        <patternFill>
          <bgColor theme="9" tint="0.59996337778862885"/>
        </patternFill>
      </fill>
    </dxf>
    <dxf>
      <fill>
        <patternFill>
          <bgColor rgb="FF92D050"/>
        </patternFill>
      </fill>
    </dxf>
    <dxf>
      <fill>
        <patternFill>
          <bgColor theme="9" tint="0.59996337778862885"/>
        </patternFill>
      </fill>
    </dxf>
    <dxf>
      <fill>
        <patternFill>
          <bgColor rgb="FFFFEB99"/>
        </patternFill>
      </fill>
    </dxf>
    <dxf>
      <fill>
        <patternFill>
          <bgColor rgb="FF92D050"/>
        </patternFill>
      </fill>
    </dxf>
    <dxf>
      <fill>
        <patternFill patternType="solid">
          <fgColor auto="1"/>
          <bgColor rgb="FFFF5D5D"/>
        </patternFill>
      </fill>
    </dxf>
    <dxf>
      <fill>
        <patternFill>
          <bgColor theme="6" tint="0.59996337778862885"/>
        </patternFill>
      </fill>
    </dxf>
    <dxf>
      <fill>
        <patternFill>
          <bgColor rgb="FFFFEB99"/>
        </patternFill>
      </fill>
    </dxf>
    <dxf>
      <fill>
        <patternFill>
          <bgColor theme="9" tint="0.59996337778862885"/>
        </patternFill>
      </fill>
    </dxf>
    <dxf>
      <fill>
        <patternFill>
          <bgColor rgb="FFFFEB99"/>
        </patternFill>
      </fill>
    </dxf>
    <dxf>
      <fill>
        <patternFill>
          <bgColor theme="9" tint="0.59996337778862885"/>
        </patternFill>
      </fill>
    </dxf>
    <dxf>
      <fill>
        <patternFill>
          <bgColor rgb="FF92D050"/>
        </patternFill>
      </fill>
    </dxf>
    <dxf>
      <fill>
        <patternFill>
          <bgColor rgb="FFFFEB99"/>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theme="6" tint="0.59996337778862885"/>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FF99"/>
        </patternFill>
      </fill>
    </dxf>
    <dxf>
      <fill>
        <patternFill>
          <bgColor theme="9" tint="0.59996337778862885"/>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rgb="FFFFEB99"/>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theme="6" tint="0.59996337778862885"/>
        </patternFill>
      </fill>
    </dxf>
    <dxf>
      <fill>
        <patternFill>
          <bgColor rgb="FFFFEB99"/>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rgb="FF92D050"/>
        </patternFill>
      </fill>
    </dxf>
    <dxf>
      <fill>
        <patternFill>
          <bgColor theme="9" tint="0.59996337778862885"/>
        </patternFill>
      </fill>
    </dxf>
    <dxf>
      <fill>
        <patternFill>
          <bgColor rgb="FFFFEB99"/>
        </patternFill>
      </fill>
    </dxf>
    <dxf>
      <fill>
        <patternFill>
          <bgColor theme="6" tint="0.59996337778862885"/>
        </patternFill>
      </fill>
    </dxf>
    <dxf>
      <fill>
        <patternFill>
          <bgColor rgb="FFFFEB99"/>
        </patternFill>
      </fill>
    </dxf>
    <dxf>
      <fill>
        <patternFill>
          <bgColor theme="9" tint="0.59996337778862885"/>
        </patternFill>
      </fill>
    </dxf>
    <dxf>
      <fill>
        <patternFill>
          <bgColor rgb="FF92D050"/>
        </patternFill>
      </fill>
    </dxf>
    <dxf>
      <fill>
        <patternFill>
          <bgColor rgb="FF92D050"/>
        </patternFill>
      </fill>
    </dxf>
    <dxf>
      <fill>
        <patternFill>
          <bgColor theme="9" tint="0.59996337778862885"/>
        </patternFill>
      </fill>
    </dxf>
    <dxf>
      <fill>
        <patternFill>
          <bgColor rgb="FFFFEB99"/>
        </patternFill>
      </fill>
    </dxf>
    <dxf>
      <fill>
        <patternFill>
          <bgColor theme="6" tint="0.59996337778862885"/>
        </patternFill>
      </fill>
    </dxf>
    <dxf>
      <fill>
        <patternFill patternType="solid">
          <fgColor auto="1"/>
          <bgColor rgb="FFFF5D5D"/>
        </patternFill>
      </fill>
    </dxf>
    <dxf>
      <fill>
        <patternFill>
          <bgColor rgb="FF92D050"/>
        </patternFill>
      </fill>
    </dxf>
    <dxf>
      <fill>
        <patternFill>
          <bgColor theme="6" tint="0.59996337778862885"/>
        </patternFill>
      </fill>
    </dxf>
    <dxf>
      <fill>
        <patternFill>
          <bgColor theme="9" tint="0.59996337778862885"/>
        </patternFill>
      </fill>
    </dxf>
    <dxf>
      <fill>
        <patternFill>
          <bgColor rgb="FFFFEB99"/>
        </patternFill>
      </fill>
    </dxf>
    <dxf>
      <fill>
        <patternFill patternType="solid">
          <fgColor auto="1"/>
          <bgColor rgb="FFFF5D5D"/>
        </patternFill>
      </fill>
    </dxf>
    <dxf>
      <fill>
        <patternFill>
          <bgColor rgb="FF92D050"/>
        </patternFill>
      </fill>
    </dxf>
    <dxf>
      <fill>
        <patternFill patternType="solid">
          <fgColor auto="1"/>
          <bgColor rgb="FFFF5D5D"/>
        </patternFill>
      </fill>
    </dxf>
    <dxf>
      <fill>
        <patternFill>
          <bgColor theme="6" tint="0.59996337778862885"/>
        </patternFill>
      </fill>
    </dxf>
    <dxf>
      <fill>
        <patternFill>
          <bgColor rgb="FFFFFF99"/>
        </patternFill>
      </fill>
    </dxf>
    <dxf>
      <fill>
        <patternFill>
          <bgColor theme="9" tint="0.59996337778862885"/>
        </patternFill>
      </fill>
    </dxf>
    <dxf>
      <fill>
        <patternFill>
          <bgColor theme="6" tint="0.59996337778862885"/>
        </patternFill>
      </fill>
    </dxf>
    <dxf>
      <fill>
        <patternFill patternType="solid">
          <fgColor auto="1"/>
          <bgColor rgb="FFFF5D5D"/>
        </patternFill>
      </fill>
    </dxf>
    <dxf>
      <fill>
        <patternFill>
          <bgColor theme="9" tint="0.59996337778862885"/>
        </patternFill>
      </fill>
    </dxf>
    <dxf>
      <fill>
        <patternFill>
          <bgColor rgb="FFFFEB99"/>
        </patternFill>
      </fill>
    </dxf>
    <dxf>
      <fill>
        <patternFill>
          <bgColor rgb="FF92D050"/>
        </patternFill>
      </fill>
    </dxf>
    <dxf>
      <fill>
        <patternFill>
          <bgColor rgb="FF92D050"/>
        </patternFill>
      </fill>
    </dxf>
    <dxf>
      <fill>
        <patternFill>
          <bgColor theme="9" tint="0.59996337778862885"/>
        </patternFill>
      </fill>
    </dxf>
    <dxf>
      <fill>
        <patternFill>
          <bgColor rgb="FFFFEB99"/>
        </patternFill>
      </fill>
    </dxf>
    <dxf>
      <fill>
        <patternFill patternType="solid">
          <fgColor auto="1"/>
          <bgColor rgb="FFFF5D5D"/>
        </patternFill>
      </fill>
    </dxf>
    <dxf>
      <fill>
        <patternFill>
          <bgColor theme="6" tint="0.59996337778862885"/>
        </patternFill>
      </fill>
    </dxf>
    <dxf>
      <fill>
        <patternFill>
          <bgColor rgb="FF92D050"/>
        </patternFill>
      </fill>
    </dxf>
    <dxf>
      <fill>
        <patternFill>
          <bgColor theme="9" tint="0.59996337778862885"/>
        </patternFill>
      </fill>
    </dxf>
    <dxf>
      <fill>
        <patternFill>
          <bgColor rgb="FFFFEB99"/>
        </patternFill>
      </fill>
    </dxf>
    <dxf>
      <fill>
        <patternFill>
          <bgColor theme="6" tint="0.59996337778862885"/>
        </patternFill>
      </fill>
    </dxf>
    <dxf>
      <fill>
        <patternFill patternType="solid">
          <fgColor auto="1"/>
          <bgColor rgb="FFFF5D5D"/>
        </patternFill>
      </fill>
    </dxf>
    <dxf>
      <fill>
        <patternFill>
          <bgColor rgb="FF92D050"/>
        </patternFill>
      </fill>
    </dxf>
    <dxf>
      <fill>
        <patternFill>
          <bgColor theme="9" tint="0.59996337778862885"/>
        </patternFill>
      </fill>
    </dxf>
    <dxf>
      <fill>
        <patternFill>
          <bgColor rgb="FFFFFF99"/>
        </patternFill>
      </fill>
    </dxf>
    <dxf>
      <fill>
        <patternFill>
          <bgColor theme="6" tint="0.59996337778862885"/>
        </patternFill>
      </fill>
    </dxf>
    <dxf>
      <fill>
        <patternFill patternType="solid">
          <fgColor auto="1"/>
          <bgColor rgb="FFFF5D5D"/>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rgb="FF92D050"/>
        </patternFill>
      </fill>
    </dxf>
    <dxf>
      <fill>
        <patternFill>
          <bgColor theme="9" tint="0.59996337778862885"/>
        </patternFill>
      </fill>
    </dxf>
    <dxf>
      <fill>
        <patternFill>
          <bgColor theme="6" tint="0.59996337778862885"/>
        </patternFill>
      </fill>
    </dxf>
    <dxf>
      <fill>
        <patternFill>
          <bgColor theme="6" tint="0.59996337778862885"/>
        </patternFill>
      </fill>
    </dxf>
    <dxf>
      <fill>
        <patternFill patternType="solid">
          <fgColor auto="1"/>
          <bgColor rgb="FFFF5D5D"/>
        </patternFill>
      </fill>
    </dxf>
    <dxf>
      <fill>
        <patternFill patternType="solid">
          <fgColor auto="1"/>
          <bgColor rgb="FFFF5D5D"/>
        </patternFill>
      </fill>
    </dxf>
    <dxf>
      <fill>
        <patternFill>
          <bgColor theme="6" tint="0.59996337778862885"/>
        </patternFill>
      </fill>
    </dxf>
    <dxf>
      <fill>
        <patternFill>
          <bgColor rgb="FFFFFF99"/>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theme="6" tint="0.59996337778862885"/>
        </patternFill>
      </fill>
    </dxf>
    <dxf>
      <fill>
        <patternFill>
          <bgColor theme="6" tint="0.59996337778862885"/>
        </patternFill>
      </fill>
    </dxf>
    <dxf>
      <fill>
        <patternFill patternType="solid">
          <fgColor auto="1"/>
          <bgColor rgb="FFFF5D5D"/>
        </patternFill>
      </fill>
    </dxf>
    <dxf>
      <fill>
        <patternFill>
          <bgColor rgb="FF92D050"/>
        </patternFill>
      </fill>
    </dxf>
    <dxf>
      <fill>
        <patternFill>
          <bgColor theme="9" tint="0.59996337778862885"/>
        </patternFill>
      </fill>
    </dxf>
    <dxf>
      <fill>
        <patternFill patternType="solid">
          <fgColor auto="1"/>
          <bgColor rgb="FFFF5D5D"/>
        </patternFill>
      </fill>
    </dxf>
    <dxf>
      <fill>
        <patternFill>
          <bgColor theme="6" tint="0.59996337778862885"/>
        </patternFill>
      </fill>
    </dxf>
    <dxf>
      <fill>
        <patternFill>
          <bgColor rgb="FFFFFF99"/>
        </patternFill>
      </fill>
    </dxf>
    <dxf>
      <fill>
        <patternFill>
          <bgColor theme="6" tint="0.59996337778862885"/>
        </patternFill>
      </fill>
    </dxf>
    <dxf>
      <fill>
        <patternFill patternType="solid">
          <fgColor auto="1"/>
          <bgColor rgb="FFFF5D5D"/>
        </patternFill>
      </fill>
    </dxf>
    <dxf>
      <fill>
        <patternFill>
          <bgColor rgb="FF92D050"/>
        </patternFill>
      </fill>
    </dxf>
    <dxf>
      <fill>
        <patternFill>
          <bgColor theme="9" tint="0.59996337778862885"/>
        </patternFill>
      </fill>
    </dxf>
    <dxf>
      <fill>
        <patternFill>
          <bgColor rgb="FFFFFF99"/>
        </patternFill>
      </fill>
    </dxf>
    <dxf>
      <fill>
        <patternFill>
          <bgColor rgb="FFFFFF99"/>
        </patternFill>
      </fill>
    </dxf>
    <dxf>
      <fill>
        <patternFill>
          <bgColor theme="9" tint="0.59996337778862885"/>
        </patternFill>
      </fill>
    </dxf>
    <dxf>
      <fill>
        <patternFill>
          <bgColor rgb="FF92D050"/>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theme="9" tint="0.59996337778862885"/>
        </patternFill>
      </fill>
    </dxf>
    <dxf>
      <fill>
        <patternFill>
          <bgColor rgb="FFFFFF99"/>
        </patternFill>
      </fill>
    </dxf>
    <dxf>
      <fill>
        <patternFill>
          <bgColor theme="9" tint="0.59996337778862885"/>
        </patternFill>
      </fill>
    </dxf>
    <dxf>
      <fill>
        <patternFill>
          <bgColor rgb="FFFFFF99"/>
        </patternFill>
      </fill>
    </dxf>
    <dxf>
      <fill>
        <patternFill>
          <bgColor rgb="FF92D050"/>
        </patternFill>
      </fill>
    </dxf>
    <dxf>
      <fill>
        <patternFill>
          <bgColor theme="9" tint="0.59996337778862885"/>
        </patternFill>
      </fill>
    </dxf>
    <dxf>
      <fill>
        <patternFill>
          <bgColor rgb="FF92D050"/>
        </patternFill>
      </fill>
    </dxf>
    <dxf>
      <fill>
        <patternFill>
          <bgColor rgb="FFFFEB99"/>
        </patternFill>
      </fill>
    </dxf>
    <dxf>
      <fill>
        <patternFill>
          <bgColor theme="6" tint="0.59996337778862885"/>
        </patternFill>
      </fill>
    </dxf>
    <dxf>
      <fill>
        <patternFill patternType="solid">
          <fgColor auto="1"/>
          <bgColor rgb="FFFF5D5D"/>
        </patternFill>
      </fill>
    </dxf>
    <dxf>
      <fill>
        <patternFill>
          <bgColor theme="9" tint="0.59996337778862885"/>
        </patternFill>
      </fill>
    </dxf>
    <dxf>
      <fill>
        <patternFill>
          <bgColor rgb="FF92D050"/>
        </patternFill>
      </fill>
    </dxf>
    <dxf>
      <fill>
        <patternFill>
          <bgColor theme="6" tint="0.59996337778862885"/>
        </patternFill>
      </fill>
    </dxf>
    <dxf>
      <fill>
        <patternFill patternType="solid">
          <fgColor auto="1"/>
          <bgColor rgb="FFFF5D5D"/>
        </patternFill>
      </fill>
    </dxf>
    <dxf>
      <fill>
        <patternFill>
          <bgColor rgb="FFFFEB99"/>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34998626667073579"/>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0" tint="-0.34998626667073579"/>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patternType="solid">
          <bgColor rgb="FFFF0000"/>
        </patternFill>
      </fill>
    </dxf>
    <dxf>
      <fill>
        <patternFill>
          <bgColor rgb="FFFFC000"/>
        </patternFill>
      </fill>
    </dxf>
    <dxf>
      <fill>
        <patternFill patternType="solid">
          <bgColor theme="9"/>
        </patternFill>
      </fill>
    </dxf>
    <dxf>
      <font>
        <color auto="1"/>
      </font>
      <fill>
        <patternFill>
          <bgColor theme="9" tint="0.59996337778862885"/>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theme="0" tint="-0.34998626667073579"/>
        </patternFill>
      </fill>
    </dxf>
    <dxf>
      <fill>
        <patternFill>
          <bgColor rgb="FF92D050"/>
        </patternFill>
      </fill>
    </dxf>
    <dxf>
      <fill>
        <patternFill>
          <bgColor theme="0" tint="-0.499984740745262"/>
        </patternFill>
      </fill>
    </dxf>
    <dxf>
      <fill>
        <patternFill patternType="solid">
          <fgColor auto="1"/>
          <bgColor rgb="FFFF5D5D"/>
        </patternFill>
      </fill>
    </dxf>
    <dxf>
      <fill>
        <patternFill>
          <bgColor rgb="FF92D050"/>
        </patternFill>
      </fill>
    </dxf>
    <dxf>
      <fill>
        <patternFill>
          <bgColor theme="9" tint="0.59996337778862885"/>
        </patternFill>
      </fill>
    </dxf>
    <dxf>
      <fill>
        <patternFill>
          <bgColor rgb="FFFFEB99"/>
        </patternFill>
      </fill>
    </dxf>
    <dxf>
      <fill>
        <patternFill>
          <bgColor rgb="FF92D050"/>
        </patternFill>
      </fill>
    </dxf>
    <dxf>
      <fill>
        <patternFill>
          <bgColor theme="0" tint="-0.34998626667073579"/>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theme="9" tint="0.59996337778862885"/>
        </patternFill>
      </fill>
    </dxf>
    <dxf>
      <fill>
        <patternFill>
          <bgColor theme="0" tint="-0.34998626667073579"/>
        </patternFill>
      </fill>
    </dxf>
    <dxf>
      <fill>
        <patternFill patternType="solid">
          <fgColor auto="1"/>
          <bgColor rgb="FFFF5D5D"/>
        </patternFill>
      </fill>
    </dxf>
    <dxf>
      <fill>
        <patternFill>
          <bgColor rgb="FFFFEB99"/>
        </patternFill>
      </fill>
    </dxf>
    <dxf>
      <fill>
        <patternFill>
          <bgColor rgb="FF92D050"/>
        </patternFill>
      </fill>
    </dxf>
    <dxf>
      <fill>
        <patternFill>
          <bgColor rgb="FF92D050"/>
        </patternFill>
      </fill>
    </dxf>
    <dxf>
      <fill>
        <patternFill>
          <bgColor theme="9" tint="0.59996337778862885"/>
        </patternFill>
      </fill>
    </dxf>
    <dxf>
      <fill>
        <patternFill>
          <bgColor rgb="FFFFEB99"/>
        </patternFill>
      </fill>
    </dxf>
    <dxf>
      <fill>
        <patternFill>
          <bgColor theme="0" tint="-0.34998626667073579"/>
        </patternFill>
      </fill>
    </dxf>
    <dxf>
      <fill>
        <patternFill patternType="solid">
          <fgColor auto="1"/>
          <bgColor rgb="FFFF5D5D"/>
        </patternFill>
      </fill>
    </dxf>
    <dxf>
      <fill>
        <patternFill>
          <bgColor theme="0" tint="-0.499984740745262"/>
        </patternFill>
      </fill>
    </dxf>
    <dxf>
      <fill>
        <patternFill>
          <bgColor theme="9" tint="0.59996337778862885"/>
        </patternFill>
      </fill>
    </dxf>
    <dxf>
      <fill>
        <patternFill>
          <bgColor rgb="FF92D050"/>
        </patternFill>
      </fill>
    </dxf>
    <dxf>
      <fill>
        <patternFill patternType="solid">
          <fgColor auto="1"/>
          <bgColor rgb="FFFF5D5D"/>
        </patternFill>
      </fill>
    </dxf>
    <dxf>
      <fill>
        <patternFill>
          <bgColor rgb="FFFFEB99"/>
        </patternFill>
      </fill>
    </dxf>
    <dxf>
      <fill>
        <patternFill patternType="solid">
          <bgColor rgb="FFFF0000"/>
        </patternFill>
      </fill>
    </dxf>
    <dxf>
      <fill>
        <patternFill>
          <bgColor rgb="FFFFC000"/>
        </patternFill>
      </fill>
    </dxf>
    <dxf>
      <fill>
        <patternFill patternType="solid">
          <bgColor theme="9"/>
        </patternFill>
      </fill>
    </dxf>
    <dxf>
      <font>
        <color auto="1"/>
      </font>
      <fill>
        <patternFill>
          <bgColor theme="9" tint="0.59996337778862885"/>
        </patternFill>
      </fill>
    </dxf>
    <dxf>
      <font>
        <color auto="1"/>
      </font>
      <fill>
        <patternFill>
          <bgColor theme="9" tint="0.59996337778862885"/>
        </patternFill>
      </fill>
    </dxf>
    <dxf>
      <fill>
        <patternFill patternType="solid">
          <bgColor theme="9"/>
        </patternFill>
      </fill>
    </dxf>
    <dxf>
      <fill>
        <patternFill>
          <bgColor rgb="FFFFC000"/>
        </patternFill>
      </fill>
    </dxf>
    <dxf>
      <fill>
        <patternFill patternType="solid">
          <bgColor rgb="FFFF0000"/>
        </patternFill>
      </fill>
    </dxf>
    <dxf>
      <fill>
        <patternFill patternType="solid">
          <bgColor rgb="FFFF0000"/>
        </patternFill>
      </fill>
    </dxf>
    <dxf>
      <fill>
        <patternFill>
          <bgColor rgb="FFFFC000"/>
        </patternFill>
      </fill>
    </dxf>
    <dxf>
      <fill>
        <patternFill patternType="solid">
          <bgColor theme="9"/>
        </patternFill>
      </fill>
    </dxf>
    <dxf>
      <font>
        <color auto="1"/>
      </font>
      <fill>
        <patternFill>
          <bgColor theme="9" tint="0.59996337778862885"/>
        </patternFill>
      </fill>
    </dxf>
    <dxf>
      <fill>
        <patternFill patternType="solid">
          <bgColor rgb="FFFF0000"/>
        </patternFill>
      </fill>
    </dxf>
    <dxf>
      <fill>
        <patternFill patternType="solid">
          <bgColor rgb="FFFFC000"/>
        </patternFill>
      </fill>
    </dxf>
    <dxf>
      <fill>
        <patternFill patternType="solid">
          <bgColor theme="9"/>
        </patternFill>
      </fill>
    </dxf>
    <dxf>
      <font>
        <color theme="9" tint="-0.499984740745262"/>
      </font>
      <fill>
        <patternFill>
          <bgColor theme="9" tint="0.59996337778862885"/>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34998626667073579"/>
        </patternFill>
      </fill>
    </dxf>
    <dxf>
      <fill>
        <patternFill patternType="solid">
          <fgColor auto="1"/>
          <bgColor rgb="FFFF5D5D"/>
        </patternFill>
      </fill>
    </dxf>
    <dxf>
      <fill>
        <patternFill>
          <bgColor rgb="FFFFEB99"/>
        </patternFill>
      </fill>
    </dxf>
    <dxf>
      <fill>
        <patternFill>
          <bgColor theme="9" tint="0.59996337778862885"/>
        </patternFill>
      </fill>
    </dxf>
    <dxf>
      <fill>
        <patternFill>
          <bgColor rgb="FF92D050"/>
        </patternFill>
      </fill>
    </dxf>
    <dxf>
      <fill>
        <patternFill>
          <bgColor rgb="FFFFEB99"/>
        </patternFill>
      </fill>
    </dxf>
    <dxf>
      <fill>
        <patternFill>
          <bgColor theme="9" tint="0.59996337778862885"/>
        </patternFill>
      </fill>
    </dxf>
    <dxf>
      <fill>
        <patternFill>
          <bgColor theme="0" tint="-0.34998626667073579"/>
        </patternFill>
      </fill>
    </dxf>
    <dxf>
      <fill>
        <patternFill patternType="solid">
          <fgColor auto="1"/>
          <bgColor rgb="FFFF5D5D"/>
        </patternFill>
      </fill>
    </dxf>
    <dxf>
      <fill>
        <patternFill>
          <bgColor rgb="FF92D050"/>
        </patternFill>
      </fill>
    </dxf>
    <dxf>
      <fill>
        <patternFill>
          <bgColor theme="9" tint="0.59996337778862885"/>
        </patternFill>
      </fill>
    </dxf>
    <dxf>
      <fill>
        <patternFill>
          <bgColor rgb="FF92D050"/>
        </patternFill>
      </fill>
    </dxf>
    <dxf>
      <fill>
        <patternFill>
          <bgColor theme="0" tint="-0.34998626667073579"/>
        </patternFill>
      </fill>
    </dxf>
    <dxf>
      <fill>
        <patternFill patternType="solid">
          <fgColor auto="1"/>
          <bgColor rgb="FFFF5D5D"/>
        </patternFill>
      </fill>
    </dxf>
    <dxf>
      <fill>
        <patternFill>
          <bgColor rgb="FFFFEB99"/>
        </patternFill>
      </fill>
    </dxf>
    <dxf>
      <fill>
        <patternFill>
          <bgColor theme="0" tint="-0.499984740745262"/>
        </patternFill>
      </fill>
    </dxf>
    <dxf>
      <fill>
        <patternFill>
          <bgColor rgb="FF92D050"/>
        </patternFill>
      </fill>
    </dxf>
    <dxf>
      <fill>
        <patternFill>
          <bgColor theme="9" tint="0.59996337778862885"/>
        </patternFill>
      </fill>
    </dxf>
    <dxf>
      <fill>
        <patternFill>
          <bgColor rgb="FFFFEB99"/>
        </patternFill>
      </fill>
    </dxf>
    <dxf>
      <fill>
        <patternFill patternType="solid">
          <fgColor auto="1"/>
          <bgColor rgb="FFFF5D5D"/>
        </patternFill>
      </fill>
    </dxf>
    <dxf>
      <fill>
        <patternFill patternType="solid">
          <bgColor rgb="FFFF0000"/>
        </patternFill>
      </fill>
    </dxf>
    <dxf>
      <fill>
        <patternFill>
          <bgColor rgb="FFFFC000"/>
        </patternFill>
      </fill>
    </dxf>
    <dxf>
      <fill>
        <patternFill patternType="solid">
          <bgColor theme="9"/>
        </patternFill>
      </fill>
    </dxf>
    <dxf>
      <font>
        <color auto="1"/>
      </font>
      <fill>
        <patternFill>
          <bgColor theme="9" tint="0.59996337778862885"/>
        </patternFill>
      </fill>
    </dxf>
    <dxf>
      <fill>
        <patternFill patternType="solid">
          <bgColor rgb="FFFF0000"/>
        </patternFill>
      </fill>
    </dxf>
    <dxf>
      <fill>
        <patternFill>
          <bgColor rgb="FFFFC000"/>
        </patternFill>
      </fill>
    </dxf>
    <dxf>
      <fill>
        <patternFill patternType="solid">
          <bgColor theme="9"/>
        </patternFill>
      </fill>
    </dxf>
    <dxf>
      <font>
        <color auto="1"/>
      </font>
      <fill>
        <patternFill>
          <bgColor theme="9" tint="0.59996337778862885"/>
        </patternFill>
      </fill>
    </dxf>
    <dxf>
      <fill>
        <patternFill patternType="solid">
          <bgColor rgb="FFFF0000"/>
        </patternFill>
      </fill>
    </dxf>
    <dxf>
      <fill>
        <patternFill patternType="solid">
          <bgColor theme="9"/>
        </patternFill>
      </fill>
    </dxf>
    <dxf>
      <font>
        <color auto="1"/>
      </font>
      <fill>
        <patternFill>
          <bgColor theme="9" tint="0.59996337778862885"/>
        </patternFill>
      </fill>
    </dxf>
    <dxf>
      <fill>
        <patternFill>
          <bgColor rgb="FFFFC000"/>
        </patternFill>
      </fill>
    </dxf>
    <dxf>
      <fill>
        <patternFill patternType="solid">
          <bgColor rgb="FFFFC000"/>
        </patternFill>
      </fill>
    </dxf>
    <dxf>
      <fill>
        <patternFill patternType="solid">
          <bgColor rgb="FFFF0000"/>
        </patternFill>
      </fill>
    </dxf>
    <dxf>
      <fill>
        <patternFill patternType="solid">
          <bgColor theme="9"/>
        </patternFill>
      </fill>
    </dxf>
    <dxf>
      <font>
        <color theme="9" tint="-0.499984740745262"/>
      </font>
      <fill>
        <patternFill>
          <bgColor theme="9" tint="0.59996337778862885"/>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C80000"/>
      </font>
      <numFmt numFmtId="0" formatCode="General"/>
      <fill>
        <patternFill patternType="solid">
          <fgColor theme="0"/>
          <bgColor rgb="FFFFC7CE"/>
        </patternFill>
      </fill>
    </dxf>
    <dxf>
      <font>
        <color auto="1"/>
      </font>
      <fill>
        <patternFill patternType="solid">
          <bgColor theme="0" tint="-4.9989318521683403E-2"/>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numFmt numFmtId="2" formatCode="0.00"/>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006100"/>
      </font>
      <numFmt numFmtId="14" formatCode="0.00%"/>
      <fill>
        <patternFill patternType="solid">
          <bgColor rgb="FFC6EFCE"/>
        </patternFill>
      </fill>
    </dxf>
    <dxf>
      <font>
        <color rgb="FF9C0006"/>
      </font>
      <numFmt numFmtId="165" formatCode="0.0%"/>
      <fill>
        <patternFill>
          <bgColor rgb="FFFFC7CE"/>
        </patternFill>
      </fill>
    </dxf>
    <dxf>
      <font>
        <color rgb="FF006100"/>
      </font>
      <numFmt numFmtId="165" formatCode="0.0%"/>
      <fill>
        <patternFill>
          <bgColor rgb="FFC6EFCE"/>
        </patternFill>
      </fill>
    </dxf>
    <dxf>
      <font>
        <color theme="0" tint="-0.34998626667073579"/>
      </font>
      <fill>
        <patternFill>
          <bgColor theme="0" tint="-4.9989318521683403E-2"/>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patternType="solid">
          <bgColor rgb="FFC6EFCE"/>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C8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C80000"/>
      </font>
      <fill>
        <patternFill patternType="solid">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rgb="FFC80000"/>
      </font>
      <numFmt numFmtId="0" formatCode="General"/>
      <fill>
        <patternFill patternType="solid">
          <fgColor theme="0"/>
          <bgColor rgb="FFFFC7CE"/>
        </patternFill>
      </fill>
    </dxf>
    <dxf>
      <font>
        <color auto="1"/>
      </font>
      <fill>
        <patternFill patternType="solid">
          <bgColor theme="0" tint="-4.9989318521683403E-2"/>
        </patternFill>
      </fill>
    </dxf>
    <dxf>
      <font>
        <color rgb="FFC80000"/>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rgb="FF006100"/>
      </font>
      <numFmt numFmtId="165" formatCode="0.0%"/>
      <fill>
        <patternFill>
          <bgColor rgb="FFC6EFCE"/>
        </patternFill>
      </fill>
    </dxf>
    <dxf>
      <font>
        <color theme="0" tint="-0.34998626667073579"/>
      </font>
      <fill>
        <patternFill>
          <bgColor theme="0" tint="-4.9989318521683403E-2"/>
        </patternFill>
      </fill>
    </dxf>
    <dxf>
      <font>
        <color rgb="FF9C0006"/>
      </font>
      <numFmt numFmtId="165" formatCode="0.0%"/>
      <fill>
        <patternFill>
          <bgColor rgb="FFFFC7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numFmt numFmtId="2" formatCode="0.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00000"/>
      </font>
      <numFmt numFmtId="14" formatCode="0.00%"/>
      <fill>
        <patternFill patternType="solid">
          <fgColor theme="0"/>
          <bgColor rgb="FFFFC7CE"/>
        </patternFill>
      </fill>
    </dxf>
    <dxf>
      <font>
        <color rgb="FF006100"/>
      </font>
      <numFmt numFmtId="14" formatCode="0.00%"/>
      <fill>
        <patternFill patternType="solid">
          <bgColor rgb="FFC6EFCE"/>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C80000"/>
      </font>
      <numFmt numFmtId="0" formatCode="General"/>
      <fill>
        <patternFill patternType="solid">
          <fgColor theme="0"/>
          <bgColor rgb="FFFFC7CE"/>
        </patternFill>
      </fill>
    </dxf>
    <dxf>
      <font>
        <color auto="1"/>
      </font>
      <fill>
        <patternFill patternType="solid">
          <bgColor theme="0" tint="-4.9989318521683403E-2"/>
        </patternFill>
      </fill>
    </dxf>
    <dxf>
      <font>
        <color rgb="FFC80000"/>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bgColor rgb="FFC6EFCE"/>
        </patternFill>
      </fill>
    </dxf>
    <dxf>
      <font>
        <color rgb="FF006100"/>
      </font>
      <numFmt numFmtId="165" formatCode="0.0%"/>
      <fill>
        <patternFill>
          <bgColor rgb="FFC6EFCE"/>
        </patternFill>
      </fill>
    </dxf>
    <dxf>
      <font>
        <color theme="0" tint="-0.34998626667073579"/>
      </font>
      <fill>
        <patternFill>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bgColor rgb="FFC6EFCE"/>
        </patternFill>
      </fill>
    </dxf>
    <dxf>
      <font>
        <color rgb="FF006100"/>
      </font>
      <numFmt numFmtId="165" formatCode="0.0%"/>
      <fill>
        <patternFill>
          <fgColor rgb="FFC6EFCE"/>
          <bgColor rgb="FFC6EFCE"/>
        </patternFill>
      </fill>
    </dxf>
    <dxf>
      <font>
        <color theme="0" tint="-0.34998626667073579"/>
      </font>
      <fill>
        <patternFill>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numFmt numFmtId="2" formatCode="0.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00000"/>
      </font>
      <numFmt numFmtId="14" formatCode="0.00%"/>
      <fill>
        <patternFill patternType="solid">
          <fgColor theme="0"/>
          <bgColor rgb="FFFFC7CE"/>
        </patternFill>
      </fill>
    </dxf>
    <dxf>
      <font>
        <color rgb="FF006100"/>
      </font>
      <numFmt numFmtId="14" formatCode="0.00%"/>
      <fill>
        <patternFill patternType="solid">
          <bgColor rgb="FFC6EFCE"/>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C80000"/>
      </font>
      <numFmt numFmtId="0" formatCode="General"/>
      <fill>
        <patternFill patternType="solid">
          <fgColor theme="0"/>
          <bgColor rgb="FFFFC7CE"/>
        </patternFill>
      </fill>
    </dxf>
    <dxf>
      <font>
        <color auto="1"/>
      </font>
      <fill>
        <patternFill patternType="solid">
          <bgColor theme="0" tint="-4.9989318521683403E-2"/>
        </patternFill>
      </fill>
    </dxf>
    <dxf>
      <font>
        <color rgb="FFC80000"/>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numFmt numFmtId="165" formatCode="0.0%"/>
      <fill>
        <patternFill>
          <bgColor rgb="FFFFC7CE"/>
        </patternFill>
      </fill>
    </dxf>
    <dxf>
      <font>
        <color rgb="FF006100"/>
      </font>
      <numFmt numFmtId="165" formatCode="0.0%"/>
      <fill>
        <patternFill>
          <bgColor rgb="FFC6EFCE"/>
        </patternFill>
      </fill>
    </dxf>
    <dxf>
      <font>
        <color theme="0" tint="-0.34998626667073579"/>
      </font>
      <fill>
        <patternFill>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C80000"/>
      </font>
      <fill>
        <patternFill patternType="solid">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patternType="solid">
          <bgColor rgb="FFC6EFCE"/>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C80000"/>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9C0006"/>
      </font>
      <numFmt numFmtId="165" formatCode="0.0%"/>
      <fill>
        <patternFill>
          <bgColor rgb="FFFFC7CE"/>
        </patternFill>
      </fill>
    </dxf>
    <dxf>
      <font>
        <color rgb="FF006100"/>
      </font>
      <numFmt numFmtId="165" formatCode="0.0%"/>
      <fill>
        <patternFill>
          <bgColor rgb="FFC6EFCE"/>
        </patternFill>
      </fill>
    </dxf>
    <dxf>
      <font>
        <color theme="0" tint="-0.34998626667073579"/>
      </font>
      <fill>
        <patternFill>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006100"/>
      </font>
      <numFmt numFmtId="14" formatCode="0.00%"/>
      <fill>
        <patternFill patternType="solid">
          <bgColor rgb="FFC6EFCE"/>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C80000"/>
      </font>
      <numFmt numFmtId="0" formatCode="General"/>
      <fill>
        <patternFill patternType="solid">
          <fgColor rgb="FFFFC7CE"/>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auto="1"/>
      </font>
      <fill>
        <patternFill patternType="solid">
          <bgColor theme="0" tint="-4.9989318521683403E-2"/>
        </patternFill>
      </fill>
    </dxf>
    <dxf>
      <font>
        <color rgb="FFC8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C80000"/>
      </font>
      <fill>
        <patternFill patternType="solid">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C00000"/>
      </font>
      <numFmt numFmtId="14" formatCode="0.00%"/>
      <fill>
        <patternFill patternType="solid">
          <fgColor theme="0"/>
          <bgColor rgb="FFFFC7CE"/>
        </patternFill>
      </fill>
    </dxf>
    <dxf>
      <font>
        <color rgb="FF006100"/>
      </font>
      <numFmt numFmtId="14" formatCode="0.00%"/>
      <fill>
        <patternFill patternType="solid">
          <bgColor rgb="FFC6EFCE"/>
        </patternFill>
      </fill>
    </dxf>
    <dxf>
      <font>
        <color auto="1"/>
      </font>
      <fill>
        <patternFill patternType="solid">
          <bgColor theme="0" tint="-4.9989318521683403E-2"/>
        </patternFill>
      </fill>
    </dxf>
    <dxf>
      <font>
        <color rgb="FF006100"/>
      </font>
      <numFmt numFmtId="165" formatCode="0.0%"/>
      <fill>
        <patternFill>
          <bgColor rgb="FFC6EFCE"/>
        </patternFill>
      </fill>
    </dxf>
    <dxf>
      <font>
        <color theme="0" tint="-0.34998626667073579"/>
      </font>
      <fill>
        <patternFill>
          <bgColor theme="0" tint="-4.9989318521683403E-2"/>
        </patternFill>
      </fill>
    </dxf>
    <dxf>
      <font>
        <color rgb="FF9C0006"/>
      </font>
      <numFmt numFmtId="165" formatCode="0.0%"/>
      <fill>
        <patternFill>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numFmt numFmtId="2" formatCode="0.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00000"/>
      </font>
      <numFmt numFmtId="14" formatCode="0.00%"/>
      <fill>
        <patternFill patternType="solid">
          <fgColor theme="0"/>
          <bgColor rgb="FFFFC7CE"/>
        </patternFill>
      </fill>
    </dxf>
    <dxf>
      <font>
        <color rgb="FF006100"/>
      </font>
      <numFmt numFmtId="14" formatCode="0.00%"/>
      <fill>
        <patternFill patternType="solid">
          <bgColor rgb="FFC6EFCE"/>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C80000"/>
      </font>
      <numFmt numFmtId="0" formatCode="General"/>
      <fill>
        <patternFill patternType="solid">
          <fgColor theme="0"/>
          <bgColor rgb="FFFFC7CE"/>
        </patternFill>
      </fill>
    </dxf>
    <dxf>
      <font>
        <color auto="1"/>
      </font>
      <fill>
        <patternFill patternType="solid">
          <bgColor theme="0" tint="-4.9989318521683403E-2"/>
        </patternFill>
      </fill>
    </dxf>
    <dxf>
      <font>
        <color rgb="FFC80000"/>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numFmt numFmtId="165" formatCode="0.0%"/>
      <fill>
        <patternFill>
          <bgColor rgb="FFFFC7CE"/>
        </patternFill>
      </fill>
    </dxf>
    <dxf>
      <font>
        <color rgb="FF006100"/>
      </font>
      <numFmt numFmtId="165" formatCode="0.0%"/>
      <fill>
        <patternFill>
          <bgColor rgb="FFC6EFCE"/>
        </patternFill>
      </fill>
    </dxf>
    <dxf>
      <font>
        <color theme="0" tint="-0.34998626667073579"/>
      </font>
      <fill>
        <patternFill>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numFmt numFmtId="2" formatCode="0.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00000"/>
      </font>
      <numFmt numFmtId="14" formatCode="0.00%"/>
      <fill>
        <patternFill patternType="solid">
          <fgColor theme="0"/>
          <bgColor rgb="FFFFC7CE"/>
        </patternFill>
      </fill>
    </dxf>
    <dxf>
      <font>
        <color rgb="FF006100"/>
      </font>
      <numFmt numFmtId="14" formatCode="0.00%"/>
      <fill>
        <patternFill patternType="solid">
          <bgColor rgb="FFC6EFCE"/>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C80000"/>
      </font>
      <numFmt numFmtId="0" formatCode="General"/>
      <fill>
        <patternFill patternType="solid">
          <fgColor theme="0"/>
          <bgColor rgb="FFFFC7CE"/>
        </patternFill>
      </fill>
    </dxf>
    <dxf>
      <font>
        <color auto="1"/>
      </font>
      <fill>
        <patternFill patternType="solid">
          <bgColor theme="0" tint="-4.9989318521683403E-2"/>
        </patternFill>
      </fill>
    </dxf>
    <dxf>
      <font>
        <color rgb="FFC80000"/>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numFmt numFmtId="165" formatCode="0.0%"/>
      <fill>
        <patternFill>
          <bgColor rgb="FFFFC7CE"/>
        </patternFill>
      </fill>
    </dxf>
    <dxf>
      <font>
        <color rgb="FF006100"/>
      </font>
      <numFmt numFmtId="165" formatCode="0.0%"/>
      <fill>
        <patternFill>
          <bgColor rgb="FFC6EFCE"/>
        </patternFill>
      </fill>
    </dxf>
    <dxf>
      <font>
        <color theme="0" tint="-0.34998626667073579"/>
      </font>
      <fill>
        <patternFill>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numFmt numFmtId="2" formatCode="0.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00000"/>
      </font>
      <numFmt numFmtId="14" formatCode="0.00%"/>
      <fill>
        <patternFill patternType="solid">
          <fgColor theme="0"/>
          <bgColor rgb="FFFFC7CE"/>
        </patternFill>
      </fill>
    </dxf>
    <dxf>
      <font>
        <color rgb="FF006100"/>
      </font>
      <numFmt numFmtId="14" formatCode="0.00%"/>
      <fill>
        <patternFill patternType="solid">
          <bgColor rgb="FFC6EFCE"/>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patternType="solid">
          <bgColor rgb="FFC6EFCE"/>
        </patternFill>
      </fill>
    </dxf>
    <dxf>
      <font>
        <color rgb="FFC80000"/>
      </font>
      <numFmt numFmtId="0" formatCode="General"/>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auto="1"/>
      </font>
      <numFmt numFmtId="2" formatCode="0.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C80000"/>
      </font>
      <numFmt numFmtId="0" formatCode="General"/>
      <fill>
        <patternFill patternType="solid">
          <fgColor theme="0"/>
          <bgColor rgb="FFFFC7CE"/>
        </patternFill>
      </fill>
    </dxf>
    <dxf>
      <font>
        <color auto="1"/>
      </font>
      <fill>
        <patternFill patternType="solid">
          <bgColor theme="0" tint="-4.9989318521683403E-2"/>
        </patternFill>
      </fill>
    </dxf>
    <dxf>
      <font>
        <color rgb="FFC80000"/>
      </font>
      <fill>
        <patternFill patternType="solid">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2" formatCode="0.00"/>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2" formatCode="0.00"/>
      <fill>
        <patternFill patternType="solid">
          <bgColor rgb="FFC6EFCE"/>
        </patternFill>
      </fill>
    </dxf>
    <dxf>
      <font>
        <color rgb="FFC80000"/>
      </font>
      <numFmt numFmtId="2" formatCode="0.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9C0006"/>
      </font>
      <fill>
        <patternFill>
          <bgColor rgb="FFFFC7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numFmt numFmtId="165" formatCode="0.0%"/>
      <fill>
        <patternFill>
          <bgColor rgb="FFFFC7CE"/>
        </patternFill>
      </fill>
    </dxf>
    <dxf>
      <font>
        <color rgb="FF006100"/>
      </font>
      <numFmt numFmtId="165" formatCode="0.0%"/>
      <fill>
        <patternFill>
          <bgColor rgb="FFC6EFCE"/>
        </patternFill>
      </fill>
    </dxf>
    <dxf>
      <font>
        <color theme="0" tint="-0.34998626667073579"/>
      </font>
      <fill>
        <patternFill>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9C0006"/>
      </font>
      <fill>
        <patternFill>
          <bgColor rgb="FFFFC7CE"/>
        </patternFill>
      </fill>
    </dxf>
    <dxf>
      <font>
        <color rgb="FF006100"/>
      </font>
      <fill>
        <patternFill patternType="solid">
          <bgColor rgb="FFC6EFCE"/>
        </patternFill>
      </fill>
    </dxf>
    <dxf>
      <font>
        <color rgb="FFC00000"/>
      </font>
      <numFmt numFmtId="0" formatCode="General"/>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165" formatCode="0.0%"/>
      <fill>
        <patternFill patternType="solid">
          <fgColor theme="0"/>
          <bgColor rgb="FFFFC7CE"/>
        </patternFill>
      </fill>
    </dxf>
    <dxf>
      <font>
        <color rgb="FF006100"/>
      </font>
      <numFmt numFmtId="165" formatCode="0.0%"/>
      <fill>
        <patternFill patternType="solid">
          <bgColor rgb="FFC6EFCE"/>
        </patternFill>
      </fill>
    </dxf>
    <dxf>
      <font>
        <color rgb="FF006100"/>
      </font>
      <numFmt numFmtId="14" formatCode="0.00%"/>
      <fill>
        <patternFill patternType="solid">
          <bgColor rgb="FFC6EFCE"/>
        </patternFill>
      </fill>
    </dxf>
    <dxf>
      <font>
        <color rgb="FFC00000"/>
      </font>
      <numFmt numFmtId="14" formatCode="0.00%"/>
      <fill>
        <patternFill patternType="solid">
          <fgColor theme="0"/>
          <bgColor rgb="FFFFC7CE"/>
        </patternFill>
      </fill>
    </dxf>
    <dxf>
      <font>
        <color auto="1"/>
      </font>
      <fill>
        <patternFill patternType="solid">
          <bgColor theme="0" tint="-4.9989318521683403E-2"/>
        </patternFill>
      </fill>
    </dxf>
    <dxf>
      <font>
        <color rgb="FF006100"/>
      </font>
      <numFmt numFmtId="165" formatCode="0.0%"/>
      <fill>
        <patternFill>
          <bgColor rgb="FFC6EFCE"/>
        </patternFill>
      </fill>
    </dxf>
    <dxf>
      <font>
        <color rgb="FF9C0006"/>
      </font>
      <numFmt numFmtId="165" formatCode="0.0%"/>
      <fill>
        <patternFill>
          <bgColor rgb="FFFFC7CE"/>
        </patternFill>
      </fill>
    </dxf>
    <dxf>
      <font>
        <color theme="0" tint="-0.34998626667073579"/>
      </font>
      <fill>
        <patternFill>
          <bgColor theme="0" tint="-4.9989318521683403E-2"/>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006100"/>
      </font>
      <fill>
        <patternFill patternType="solid">
          <bgColor rgb="FFC6EFCE"/>
        </patternFill>
      </fill>
    </dxf>
    <dxf>
      <font>
        <color rgb="FF9C0006"/>
      </font>
      <fill>
        <patternFill>
          <bgColor rgb="FFFFC7CE"/>
        </patternFill>
      </fill>
    </dxf>
    <dxf>
      <font>
        <color theme="7" tint="-0.24994659260841701"/>
      </font>
      <numFmt numFmtId="0" formatCode="General"/>
      <fill>
        <patternFill patternType="solid">
          <fgColor theme="0"/>
          <bgColor theme="7" tint="0.59996337778862885"/>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numFmt numFmtId="165" formatCode="0.0%"/>
      <fill>
        <patternFill patternType="solid">
          <bgColor rgb="FFC6EFCE"/>
        </patternFill>
      </fill>
    </dxf>
    <dxf>
      <font>
        <color rgb="FFC00000"/>
      </font>
      <numFmt numFmtId="165" formatCode="0.0%"/>
      <fill>
        <patternFill patternType="solid">
          <fgColor theme="0"/>
          <bgColor rgb="FFFFC7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rgb="FFC80000"/>
      </font>
      <numFmt numFmtId="1" formatCode="0"/>
      <fill>
        <patternFill patternType="solid">
          <fgColor rgb="FFFFC7CE"/>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fill>
        <patternFill patternType="solid">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auto="1"/>
      </font>
      <fill>
        <patternFill patternType="solid">
          <bgColor theme="0" tint="-4.9989318521683403E-2"/>
        </patternFill>
      </fill>
    </dxf>
    <dxf>
      <font>
        <color rgb="FFC80000"/>
      </font>
      <numFmt numFmtId="0" formatCode="General"/>
      <fill>
        <patternFill patternType="solid">
          <fgColor rgb="FFFFC7CE"/>
          <bgColor rgb="FFFFC7CE"/>
        </patternFill>
      </fill>
    </dxf>
    <dxf>
      <font>
        <color rgb="FF006100"/>
      </font>
      <fill>
        <patternFill patternType="solid">
          <bgColor rgb="FFC6EFCE"/>
        </patternFill>
      </fill>
    </dxf>
    <dxf>
      <font>
        <color auto="1"/>
      </font>
      <fill>
        <patternFill patternType="solid">
          <bgColor theme="0" tint="-4.9989318521683403E-2"/>
        </patternFill>
      </fill>
    </dxf>
    <dxf>
      <font>
        <color rgb="FFC00000"/>
      </font>
      <numFmt numFmtId="0" formatCode="General"/>
      <fill>
        <patternFill patternType="solid">
          <fgColor theme="0"/>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9C6500"/>
      </font>
      <fill>
        <patternFill patternType="solid">
          <bgColor rgb="FFFFEB9C"/>
        </patternFill>
      </fill>
    </dxf>
    <dxf>
      <font>
        <color rgb="FF006100"/>
      </font>
      <fill>
        <patternFill>
          <bgColor rgb="FFC6EF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C80000"/>
      </font>
      <fill>
        <patternFill patternType="solid">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numFmt numFmtId="1" formatCode="0"/>
      <fill>
        <patternFill patternType="solid">
          <bgColor rgb="FFC6EFCE"/>
        </patternFill>
      </fill>
    </dxf>
    <dxf>
      <font>
        <color auto="1"/>
      </font>
      <numFmt numFmtId="165" formatCode="0.0%"/>
      <fill>
        <patternFill patternType="solid">
          <bgColor theme="0" tint="-4.9989318521683403E-2"/>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C80000"/>
      </font>
      <fill>
        <patternFill patternType="solid">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rgb="FF006100"/>
      </font>
      <numFmt numFmtId="165" formatCode="0.0%"/>
      <fill>
        <patternFill patternType="solid">
          <bgColor rgb="FFC6EFCE"/>
        </patternFill>
      </fill>
    </dxf>
    <dxf>
      <font>
        <color rgb="FFC80000"/>
      </font>
      <numFmt numFmtId="165" formatCode="0.0%"/>
      <fill>
        <patternFill patternType="solid">
          <fgColor rgb="FFFFC7CE"/>
          <bgColor rgb="FFFFC7CE"/>
        </patternFill>
      </fill>
    </dxf>
    <dxf>
      <font>
        <color auto="1"/>
      </font>
      <numFmt numFmtId="2" formatCode="0.00"/>
      <fill>
        <patternFill patternType="solid">
          <bgColor theme="0" tint="-4.9989318521683403E-2"/>
        </patternFill>
      </fill>
    </dxf>
    <dxf>
      <font>
        <color rgb="FFC80000"/>
      </font>
      <numFmt numFmtId="1" formatCode="0"/>
      <fill>
        <patternFill patternType="solid">
          <fgColor rgb="FFFFC7CE"/>
          <bgColor rgb="FFFFC7CE"/>
        </patternFill>
      </fill>
    </dxf>
    <dxf>
      <font>
        <color rgb="FF006100"/>
      </font>
      <numFmt numFmtId="1" formatCode="0"/>
      <fill>
        <patternFill patternType="solid">
          <bgColor rgb="FFC6EFCE"/>
        </patternFill>
      </fill>
    </dxf>
    <dxf>
      <font>
        <color auto="1"/>
      </font>
      <numFmt numFmtId="165" formatCode="0.0%"/>
      <fill>
        <patternFill patternType="solid">
          <bgColor theme="0" tint="-4.9989318521683403E-2"/>
        </patternFill>
      </fill>
    </dxf>
    <dxf>
      <font>
        <color rgb="FF006100"/>
      </font>
      <fill>
        <patternFill patternType="solid">
          <bgColor rgb="FFC6EFCE"/>
        </patternFill>
      </fill>
    </dxf>
    <dxf>
      <font>
        <color theme="1" tint="0.499984740745262"/>
      </font>
      <fill>
        <patternFill patternType="solid">
          <bgColor theme="0" tint="-4.9989318521683403E-2"/>
        </patternFill>
      </fill>
    </dxf>
    <dxf>
      <font>
        <color rgb="FF9C0006"/>
      </font>
      <fill>
        <patternFill patternType="solid">
          <bgColor rgb="FFFFC7CE"/>
        </patternFill>
      </fill>
    </dxf>
    <dxf>
      <font>
        <color rgb="FF006100"/>
      </font>
      <fill>
        <patternFill>
          <bgColor rgb="FFC6EF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theme="1" tint="0.499984740745262"/>
      </font>
      <fill>
        <patternFill patternType="solid">
          <bgColor theme="0" tint="-4.9989318521683403E-2"/>
        </patternFill>
      </fill>
    </dxf>
    <dxf>
      <font>
        <color rgb="FF006100"/>
      </font>
      <fill>
        <patternFill patternType="solid">
          <bgColor rgb="FFC6EFCE"/>
        </patternFill>
      </fill>
    </dxf>
    <dxf>
      <font>
        <color rgb="FF9C0006"/>
      </font>
      <fill>
        <patternFill patternType="solid">
          <bgColor rgb="FFFFC7CE"/>
        </patternFill>
      </fill>
    </dxf>
    <dxf>
      <font>
        <color auto="1"/>
      </font>
      <fill>
        <patternFill patternType="solid">
          <bgColor theme="0" tint="-4.9989318521683403E-2"/>
        </patternFill>
      </fill>
    </dxf>
    <dxf>
      <font>
        <color rgb="FFC80000"/>
      </font>
      <numFmt numFmtId="0" formatCode="General"/>
      <fill>
        <patternFill patternType="solid">
          <fgColor theme="0"/>
          <bgColor rgb="FFFFC7CE"/>
        </patternFill>
      </fill>
    </dxf>
    <dxf>
      <font>
        <color rgb="FF006100"/>
      </font>
      <fill>
        <patternFill patternType="solid">
          <bgColor rgb="FFC6EFCE"/>
        </patternFill>
      </fill>
    </dxf>
    <dxf>
      <font>
        <color theme="7" tint="-0.24994659260841701"/>
      </font>
      <numFmt numFmtId="0" formatCode="General"/>
      <fill>
        <patternFill patternType="solid">
          <fgColor theme="0"/>
          <bgColor theme="7" tint="0.59996337778862885"/>
        </patternFill>
      </fill>
    </dxf>
    <dxf>
      <font>
        <color rgb="FF006100"/>
      </font>
      <fill>
        <patternFill patternType="solid">
          <bgColor rgb="FFC6EFCE"/>
        </patternFill>
      </fill>
    </dxf>
    <dxf>
      <font>
        <color rgb="FFC80000"/>
      </font>
      <fill>
        <patternFill patternType="solid">
          <bgColor rgb="FFFFC7CE"/>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
      <font>
        <color rgb="FFC80000"/>
      </font>
      <numFmt numFmtId="2" formatCode="0.00"/>
      <fill>
        <patternFill patternType="solid">
          <fgColor rgb="FFFFC7CE"/>
          <bgColor rgb="FFFFC7CE"/>
        </patternFill>
      </fill>
    </dxf>
    <dxf>
      <font>
        <color rgb="FF006100"/>
      </font>
      <numFmt numFmtId="2" formatCode="0.00"/>
      <fill>
        <patternFill patternType="solid">
          <bgColor rgb="FFC6EFCE"/>
        </patternFill>
      </fill>
    </dxf>
    <dxf>
      <font>
        <color auto="1"/>
      </font>
      <numFmt numFmtId="2" formatCode="0.00"/>
      <fill>
        <patternFill patternType="solid">
          <bgColor theme="0" tint="-4.9989318521683403E-2"/>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fill>
        <patternFill patternType="solid">
          <bgColor theme="0" tint="-4.9989318521683403E-2"/>
        </patternFill>
      </fill>
    </dxf>
    <dxf>
      <font>
        <color rgb="FFC80000"/>
      </font>
      <numFmt numFmtId="165" formatCode="0.0%"/>
      <fill>
        <patternFill patternType="solid">
          <fgColor rgb="FFFFC7CE"/>
          <bgColor rgb="FFFFC7CE"/>
        </patternFill>
      </fill>
    </dxf>
    <dxf>
      <font>
        <color rgb="FF006100"/>
      </font>
      <numFmt numFmtId="165" formatCode="0.0%"/>
      <fill>
        <patternFill patternType="solid">
          <bgColor rgb="FFC6EFCE"/>
        </patternFill>
      </fill>
    </dxf>
    <dxf>
      <font>
        <color auto="1"/>
      </font>
      <numFmt numFmtId="165" formatCode="0.0%"/>
      <fill>
        <patternFill patternType="solid">
          <bgColor theme="0" tint="-4.9989318521683403E-2"/>
        </patternFill>
      </fill>
    </dxf>
  </dxfs>
  <tableStyles count="0" defaultTableStyle="TableStyleMedium2" defaultPivotStyle="PivotStyleLight16"/>
  <colors>
    <mruColors>
      <color rgb="FF006100"/>
      <color rgb="FFC6EFCE"/>
      <color rgb="FFFFC7CE"/>
      <color rgb="FFF0B2A8"/>
      <color rgb="FFC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90486</xdr:colOff>
      <xdr:row>1</xdr:row>
      <xdr:rowOff>226221</xdr:rowOff>
    </xdr:from>
    <xdr:to>
      <xdr:col>3</xdr:col>
      <xdr:colOff>1657349</xdr:colOff>
      <xdr:row>3</xdr:row>
      <xdr:rowOff>79321</xdr:rowOff>
    </xdr:to>
    <xdr:pic>
      <xdr:nvPicPr>
        <xdr:cNvPr id="2" name="Imagen 3" descr="logo300-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61986" y="426246"/>
          <a:ext cx="2252663" cy="48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secretaria.uvigo.gal/uv/web/transparencia/informe/show/5/51/64" TargetMode="External"/><Relationship Id="rId2" Type="http://schemas.openxmlformats.org/officeDocument/2006/relationships/hyperlink" Target="https://secretaria.uvigo.gal/uv/web/transparencia/informe/show/5/51/64" TargetMode="External"/><Relationship Id="rId1" Type="http://schemas.openxmlformats.org/officeDocument/2006/relationships/hyperlink" Target="https://secretaria.uvigo.gal/uv/web/transparencia/informe/show/5/51/64"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H24"/>
  <sheetViews>
    <sheetView tabSelected="1" zoomScale="85" zoomScaleNormal="85" workbookViewId="0">
      <selection activeCell="J7" sqref="J7"/>
    </sheetView>
  </sheetViews>
  <sheetFormatPr baseColWidth="10" defaultRowHeight="14.4"/>
  <cols>
    <col min="1" max="1" width="7.6640625" customWidth="1"/>
    <col min="2" max="2" width="8.5546875" customWidth="1"/>
    <col min="3" max="3" width="10.33203125" customWidth="1"/>
    <col min="4" max="4" width="45.33203125" customWidth="1"/>
    <col min="5" max="5" width="41" customWidth="1"/>
    <col min="6" max="6" width="54" bestFit="1" customWidth="1"/>
    <col min="7" max="7" width="20.5546875" bestFit="1" customWidth="1"/>
    <col min="8" max="8" width="10.5546875" customWidth="1"/>
  </cols>
  <sheetData>
    <row r="1" spans="2:8" ht="15" thickBot="1"/>
    <row r="2" spans="2:8" ht="21" customHeight="1">
      <c r="B2" s="115"/>
      <c r="C2" s="116"/>
      <c r="D2" s="116"/>
      <c r="E2" s="116"/>
      <c r="F2" s="116"/>
      <c r="G2" s="116"/>
      <c r="H2" s="117"/>
    </row>
    <row r="3" spans="2:8" ht="28.5" customHeight="1">
      <c r="B3" s="118"/>
      <c r="C3" s="119"/>
      <c r="D3" s="119"/>
      <c r="E3" s="119"/>
      <c r="F3" s="120"/>
      <c r="G3" s="140" t="s">
        <v>224</v>
      </c>
      <c r="H3" s="139"/>
    </row>
    <row r="4" spans="2:8" ht="28.2">
      <c r="B4" s="118"/>
      <c r="C4" s="120"/>
      <c r="D4" s="119"/>
      <c r="E4" s="119"/>
      <c r="F4" s="120"/>
      <c r="G4" s="121"/>
      <c r="H4" s="122"/>
    </row>
    <row r="5" spans="2:8" ht="28.8">
      <c r="B5" s="118"/>
      <c r="C5" s="551" t="s">
        <v>236</v>
      </c>
      <c r="D5" s="552"/>
      <c r="E5" s="552"/>
      <c r="F5" s="552"/>
      <c r="G5" s="553"/>
      <c r="H5" s="122"/>
    </row>
    <row r="6" spans="2:8" ht="28.8">
      <c r="B6" s="123"/>
      <c r="C6" s="124"/>
      <c r="D6" s="125"/>
      <c r="E6" s="124"/>
      <c r="F6" s="124"/>
      <c r="G6" s="126"/>
      <c r="H6" s="122"/>
    </row>
    <row r="7" spans="2:8" ht="28.2">
      <c r="B7" s="123"/>
      <c r="C7" s="554" t="s">
        <v>230</v>
      </c>
      <c r="D7" s="554"/>
      <c r="E7" s="554"/>
      <c r="F7" s="554"/>
      <c r="G7" s="554"/>
      <c r="H7" s="122"/>
    </row>
    <row r="8" spans="2:8" ht="28.8">
      <c r="B8" s="123"/>
      <c r="C8" s="127"/>
      <c r="D8" s="128"/>
      <c r="E8" s="261" t="s">
        <v>693</v>
      </c>
      <c r="F8" s="128"/>
      <c r="G8" s="129"/>
      <c r="H8" s="122"/>
    </row>
    <row r="9" spans="2:8" ht="28.8">
      <c r="B9" s="123"/>
      <c r="C9" s="128" t="s">
        <v>225</v>
      </c>
      <c r="D9" s="128"/>
      <c r="E9" s="164"/>
      <c r="F9" s="128"/>
      <c r="G9" s="129"/>
      <c r="H9" s="122"/>
    </row>
    <row r="10" spans="2:8" ht="28.8">
      <c r="B10" s="123"/>
      <c r="C10" s="128"/>
      <c r="D10" s="165" t="s">
        <v>260</v>
      </c>
      <c r="E10" s="128"/>
      <c r="F10" s="165" t="s">
        <v>261</v>
      </c>
      <c r="G10" s="129"/>
      <c r="H10" s="122"/>
    </row>
    <row r="11" spans="2:8" ht="22.8">
      <c r="B11" s="123"/>
      <c r="C11" s="141"/>
      <c r="D11" s="156" t="s">
        <v>228</v>
      </c>
      <c r="E11" s="131"/>
      <c r="F11" s="156" t="s">
        <v>226</v>
      </c>
      <c r="G11" s="156"/>
      <c r="H11" s="132"/>
    </row>
    <row r="12" spans="2:8" ht="24" customHeight="1">
      <c r="B12" s="123"/>
      <c r="C12" s="141"/>
      <c r="D12" s="156" t="s">
        <v>229</v>
      </c>
      <c r="E12" s="131"/>
      <c r="F12" s="156" t="s">
        <v>227</v>
      </c>
      <c r="G12" s="156"/>
      <c r="H12" s="132"/>
    </row>
    <row r="13" spans="2:8" ht="24" customHeight="1">
      <c r="B13" s="123"/>
      <c r="C13" s="141"/>
      <c r="D13" s="142"/>
      <c r="E13" s="142"/>
      <c r="F13" s="156" t="str">
        <f>+CONCATENATE("Mapa de Procesos do Centro do ",Centro!E4)</f>
        <v>Mapa de Procesos do Centro do Curso 2023/2024</v>
      </c>
      <c r="G13" s="131"/>
      <c r="H13" s="132"/>
    </row>
    <row r="14" spans="2:8" ht="24" customHeight="1">
      <c r="B14" s="123"/>
      <c r="C14" s="141"/>
      <c r="D14" s="142"/>
      <c r="E14" s="142"/>
      <c r="F14" s="156" t="str">
        <f>+CONCATENATE("Mapa de Procesos do Centro do ",Centro!I4)</f>
        <v>Mapa de Procesos do Centro do Curso X+1</v>
      </c>
      <c r="G14" s="131"/>
      <c r="H14" s="132"/>
    </row>
    <row r="15" spans="2:8" ht="24" customHeight="1">
      <c r="B15" s="123"/>
      <c r="C15" s="141"/>
      <c r="D15" s="142"/>
      <c r="E15" s="142"/>
      <c r="F15" s="156" t="str">
        <f>+CONCATENATE("Mapa de Procesos do Centro do ",Centro!M4)</f>
        <v>Mapa de Procesos do Centro do Curso X+2</v>
      </c>
      <c r="G15" s="131"/>
      <c r="H15" s="132"/>
    </row>
    <row r="16" spans="2:8" ht="24" customHeight="1">
      <c r="B16" s="123"/>
      <c r="C16" s="141"/>
      <c r="D16" s="156" t="s">
        <v>231</v>
      </c>
      <c r="E16" s="142"/>
      <c r="F16" s="142"/>
      <c r="G16" s="131"/>
      <c r="H16" s="132"/>
    </row>
    <row r="17" spans="2:8" ht="22.8">
      <c r="B17" s="123"/>
      <c r="C17" s="141"/>
      <c r="D17" s="156" t="s">
        <v>232</v>
      </c>
      <c r="E17" s="142"/>
      <c r="F17" s="142"/>
      <c r="G17" s="131"/>
      <c r="H17" s="132"/>
    </row>
    <row r="18" spans="2:8" ht="28.8">
      <c r="B18" s="118"/>
      <c r="C18" s="143"/>
      <c r="D18" s="156" t="s">
        <v>233</v>
      </c>
      <c r="E18" s="142"/>
      <c r="F18" s="142"/>
      <c r="G18" s="131"/>
      <c r="H18" s="122"/>
    </row>
    <row r="19" spans="2:8" ht="28.8">
      <c r="B19" s="118"/>
      <c r="C19" s="143"/>
      <c r="D19" s="156" t="s">
        <v>255</v>
      </c>
      <c r="E19" s="142"/>
      <c r="F19" s="142"/>
      <c r="G19" s="131"/>
      <c r="H19" s="122"/>
    </row>
    <row r="20" spans="2:8" ht="28.8">
      <c r="B20" s="118"/>
      <c r="C20" s="143"/>
      <c r="D20" s="156" t="s">
        <v>235</v>
      </c>
      <c r="E20" s="142"/>
      <c r="F20" s="142"/>
      <c r="G20" s="131"/>
      <c r="H20" s="122"/>
    </row>
    <row r="21" spans="2:8" ht="28.8">
      <c r="B21" s="118"/>
      <c r="C21" s="143"/>
      <c r="D21" s="156" t="s">
        <v>256</v>
      </c>
      <c r="E21" s="142"/>
      <c r="F21" s="142"/>
      <c r="G21" s="131"/>
      <c r="H21" s="122"/>
    </row>
    <row r="22" spans="2:8" ht="28.8">
      <c r="B22" s="118"/>
      <c r="C22" s="129"/>
      <c r="D22" s="156" t="s">
        <v>355</v>
      </c>
      <c r="E22" s="130"/>
      <c r="F22" s="130"/>
      <c r="G22" s="133" t="s">
        <v>701</v>
      </c>
      <c r="H22" s="122"/>
    </row>
    <row r="23" spans="2:8" ht="29.4" thickBot="1">
      <c r="B23" s="134"/>
      <c r="C23" s="135"/>
      <c r="D23" s="135"/>
      <c r="E23" s="135"/>
      <c r="F23" s="135"/>
      <c r="G23" s="135"/>
      <c r="H23" s="136"/>
    </row>
    <row r="24" spans="2:8" ht="28.2">
      <c r="B24" s="137"/>
      <c r="C24" s="137"/>
      <c r="D24" s="137"/>
      <c r="E24" s="137"/>
      <c r="F24" s="137"/>
      <c r="G24" s="137"/>
      <c r="H24" s="138"/>
    </row>
  </sheetData>
  <mergeCells count="2">
    <mergeCell ref="C5:G5"/>
    <mergeCell ref="C7:G7"/>
  </mergeCells>
  <hyperlinks>
    <hyperlink ref="F11" location="Resumo!A1" display="Resumo dos Resultados" xr:uid="{00000000-0004-0000-0000-000000000000}"/>
    <hyperlink ref="D18" location="MTeleco!A1" display="Indicadores do Máster Universitario en Enxeñaría de Telecomunicación" xr:uid="{00000000-0004-0000-0000-000001000000}"/>
    <hyperlink ref="F12" location="Procedementos!A1" display="Resultados por procedementos" xr:uid="{00000000-0004-0000-0000-000002000000}"/>
    <hyperlink ref="D12" location="Anexos!A1" display="Anexos" xr:uid="{00000000-0004-0000-0000-000003000000}"/>
    <hyperlink ref="D19" location="MCiberseg!A1" display="Indicadores do Máster Universitario en Ciberseguridad" xr:uid="{00000000-0004-0000-0000-000004000000}"/>
    <hyperlink ref="D11" location="Centro!A1" display="Indicadores de Centro" xr:uid="{00000000-0004-0000-0000-000005000000}"/>
    <hyperlink ref="D16" location="GTeleco!A1" display="Indicadores do Grao en Enxeñaría de Tecnoloxías de Telecomunicación" xr:uid="{00000000-0004-0000-0000-000006000000}"/>
    <hyperlink ref="D17" location="MMatem!A1" display="Indicadores do Máster Universitario en Matemática Industrial" xr:uid="{00000000-0004-0000-0000-000007000000}"/>
    <hyperlink ref="D20" location="MVision!A1" display="Indicadores do Máster Universitario en Visión por Computador" xr:uid="{00000000-0004-0000-0000-000008000000}"/>
    <hyperlink ref="D21" location="MCuantica!A1" display="Indicadores do Máster Universitario en Ciencia e tecnoloxías de información cuántica" xr:uid="{00000000-0004-0000-0000-000009000000}"/>
    <hyperlink ref="F13" location="Mapa!A1" display="Mapa de Procesos do Centro" xr:uid="{00000000-0004-0000-0000-00000A000000}"/>
    <hyperlink ref="F14" location="Mapa!A76" display="Mapa!A76" xr:uid="{00000000-0004-0000-0000-00000B000000}"/>
    <hyperlink ref="D22" location="MIOT!Área_de_impresión" display="Indicadores do Máster Universitario en Internet das Cousas - IoT" xr:uid="{00000000-0004-0000-0000-00000C000000}"/>
    <hyperlink ref="F15" location="Mapa!A121" display="Mapa!A121" xr:uid="{00000000-0004-0000-0000-00000D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CQ41"/>
  <sheetViews>
    <sheetView zoomScale="85" zoomScaleNormal="85" workbookViewId="0">
      <pane ySplit="5" topLeftCell="A6" activePane="bottomLeft" state="frozen"/>
      <selection pane="bottomLeft" activeCell="I13" sqref="I13"/>
    </sheetView>
  </sheetViews>
  <sheetFormatPr baseColWidth="10" defaultColWidth="11.44140625" defaultRowHeight="14.4"/>
  <cols>
    <col min="1" max="1" width="8.88671875" style="3" customWidth="1"/>
    <col min="2" max="2" width="46.33203125" style="1" customWidth="1"/>
    <col min="3" max="3" width="46.6640625" style="1" customWidth="1"/>
    <col min="4" max="4" width="11.109375" style="2" customWidth="1"/>
    <col min="5" max="5" width="11.109375" style="3" customWidth="1"/>
    <col min="6" max="11" width="12.33203125" style="3" customWidth="1"/>
    <col min="12" max="12" width="234.88671875" customWidth="1"/>
    <col min="13" max="13" width="11.109375" style="2" customWidth="1"/>
    <col min="14" max="14" width="11.109375" style="3" customWidth="1"/>
    <col min="15" max="21" width="12.33203125" style="3" customWidth="1"/>
    <col min="22" max="22" width="1.6640625" customWidth="1"/>
    <col min="23" max="23" width="11.109375" style="2" customWidth="1"/>
    <col min="24" max="24" width="11.109375" style="3" customWidth="1"/>
    <col min="25" max="31" width="12.33203125" style="3" customWidth="1"/>
    <col min="32" max="51" width="14.6640625" customWidth="1"/>
    <col min="52" max="52" width="17" style="2" customWidth="1"/>
    <col min="53" max="53" width="14.6640625" style="2" customWidth="1"/>
    <col min="54" max="57" width="11.44140625" style="2" customWidth="1"/>
    <col min="58" max="58" width="11.44140625" customWidth="1"/>
    <col min="59" max="75" width="11.44140625" style="2" customWidth="1"/>
    <col min="76" max="83" width="11.44140625" style="2"/>
    <col min="85" max="16384" width="11.44140625" style="2"/>
  </cols>
  <sheetData>
    <row r="1" spans="1:95" s="61" customFormat="1" ht="41.25" customHeight="1" thickBot="1">
      <c r="A1" s="572" t="s">
        <v>244</v>
      </c>
      <c r="B1" s="573"/>
      <c r="C1" s="573"/>
      <c r="D1" s="575" t="s">
        <v>185</v>
      </c>
      <c r="E1" s="576"/>
      <c r="F1" s="237">
        <f>+GTeleco!$F$11+Centro!$F$6</f>
        <v>53</v>
      </c>
      <c r="G1" s="238">
        <f>+MMatem!$F$11+Centro!$F$6</f>
        <v>61</v>
      </c>
      <c r="H1" s="239">
        <f>+MTeleco!$F$11+Centro!$F$6</f>
        <v>59</v>
      </c>
      <c r="I1" s="239">
        <f>+MCiberseg!$F$11+Centro!$F$6</f>
        <v>58</v>
      </c>
      <c r="J1" s="242">
        <f>+MVision!$F$11+Centro!$F$6</f>
        <v>60</v>
      </c>
      <c r="K1" s="239">
        <f>+MCuantica!$F$11+Centro!$F$6</f>
        <v>63</v>
      </c>
      <c r="L1"/>
      <c r="M1" s="575" t="s">
        <v>185</v>
      </c>
      <c r="N1" s="576"/>
      <c r="O1" s="237">
        <f>+GTeleco!$J$11+Centro!$J$6</f>
        <v>0</v>
      </c>
      <c r="P1" s="238">
        <f>+MMatem!$J$11+Centro!$J$6</f>
        <v>0</v>
      </c>
      <c r="Q1" s="239">
        <f>+MTeleco!$J$11+Centro!$J$6</f>
        <v>0</v>
      </c>
      <c r="R1" s="239">
        <f>+MCiberseg!$J$11+Centro!$J$6</f>
        <v>0</v>
      </c>
      <c r="S1" s="242">
        <f>+MVision!$J$11+Centro!$J$6</f>
        <v>0</v>
      </c>
      <c r="T1" s="239">
        <f>+MCuantica!$J$11+Centro!$J$6</f>
        <v>0</v>
      </c>
      <c r="U1" s="239">
        <f>+MIOT!$J$11+Centro!$J$6</f>
        <v>0</v>
      </c>
      <c r="V1"/>
      <c r="W1" s="575" t="s">
        <v>185</v>
      </c>
      <c r="X1" s="576"/>
      <c r="Y1" s="237">
        <f>+GTeleco!N$11+Centro!N$6</f>
        <v>0</v>
      </c>
      <c r="Z1" s="238">
        <f>+MMatem!N$11+Centro!N$6</f>
        <v>0</v>
      </c>
      <c r="AA1" s="239">
        <f>+MTeleco!N$11+Centro!N$6</f>
        <v>0</v>
      </c>
      <c r="AB1" s="239">
        <f>+MCiberseg!N$11+Centro!N$6</f>
        <v>0</v>
      </c>
      <c r="AC1" s="242">
        <f>+MVision!N$11+Centro!N$6</f>
        <v>0</v>
      </c>
      <c r="AD1" s="239">
        <f>+MCuantica!N$11+Centro!N$6</f>
        <v>0</v>
      </c>
      <c r="AE1" s="239">
        <f>+MIOT!N$11+Centro!N$6</f>
        <v>0</v>
      </c>
      <c r="AF1"/>
      <c r="AG1"/>
      <c r="AH1"/>
      <c r="AI1"/>
      <c r="AJ1"/>
      <c r="AK1"/>
      <c r="AL1"/>
      <c r="AM1"/>
      <c r="AN1"/>
      <c r="AO1"/>
      <c r="AP1"/>
      <c r="AQ1"/>
      <c r="AR1"/>
      <c r="AS1"/>
      <c r="AT1"/>
      <c r="AU1"/>
      <c r="AV1"/>
      <c r="AW1"/>
      <c r="AX1"/>
      <c r="AY1"/>
      <c r="AZ1"/>
      <c r="BA1"/>
      <c r="BB1"/>
      <c r="BF1"/>
      <c r="CF1"/>
      <c r="CK1" s="290" t="s">
        <v>434</v>
      </c>
      <c r="CL1" s="290" t="s">
        <v>434</v>
      </c>
      <c r="CM1" s="290" t="s">
        <v>434</v>
      </c>
      <c r="CN1" s="290" t="s">
        <v>434</v>
      </c>
      <c r="CO1" s="290" t="s">
        <v>434</v>
      </c>
      <c r="CP1" s="290" t="s">
        <v>434</v>
      </c>
      <c r="CQ1" s="290" t="s">
        <v>434</v>
      </c>
    </row>
    <row r="2" spans="1:95" s="1" customFormat="1" ht="57" customHeight="1" thickBot="1">
      <c r="A2" s="569" t="s">
        <v>148</v>
      </c>
      <c r="B2" s="570"/>
      <c r="C2" s="571"/>
      <c r="D2" s="577" t="s">
        <v>360</v>
      </c>
      <c r="E2" s="578"/>
      <c r="F2" s="240">
        <f>IFERROR((GTeleco!$F$11+Centro!$F$6)/(GTeleco!$E$11+Centro!$E$6),0)</f>
        <v>0.84126984126984128</v>
      </c>
      <c r="G2" s="241">
        <f>IFERROR((MMatem!$F$11+Centro!$F$6)/(MMatem!$E$11+Centro!$E$6),0)</f>
        <v>0.96825396825396826</v>
      </c>
      <c r="H2" s="241">
        <f>IFERROR((MTeleco!$F$11+Centro!$F$6)/(MTeleco!$E$11+Centro!$E$6),0)</f>
        <v>0.93650793650793651</v>
      </c>
      <c r="I2" s="241">
        <f>IFERROR((MCiberseg!$F$11+Centro!$F$6)/(MCiberseg!$E$11+Centro!$E$6),0)</f>
        <v>0.92063492063492058</v>
      </c>
      <c r="J2" s="243">
        <f>IFERROR((MVision!$F$11+Centro!$F$6)/(MVision!$E$11+Centro!$E$6),0)</f>
        <v>0.95238095238095233</v>
      </c>
      <c r="K2" s="241">
        <f>IFERROR((MCuantica!$F$11+Centro!$F$6)/(MCuantica!$E$11+Centro!$E$6),0)</f>
        <v>0.984375</v>
      </c>
      <c r="L2"/>
      <c r="M2" s="577" t="s">
        <v>360</v>
      </c>
      <c r="N2" s="578"/>
      <c r="O2" s="240">
        <f>IFERROR( (GTeleco!$J$11+Centro!$J$6)/(GTeleco!$I$11+Centro!$I$6),0)</f>
        <v>0</v>
      </c>
      <c r="P2" s="241">
        <f>IFERROR( (MMatem!$J$11+Centro!$J$6)/(MMatem!$I$11+Centro!$I$6),0)</f>
        <v>0</v>
      </c>
      <c r="Q2" s="241">
        <f>IFERROR( (MTeleco!$J$11+Centro!$J$6)/(MTeleco!$I$11+Centro!$I$6),0)</f>
        <v>0</v>
      </c>
      <c r="R2" s="241">
        <f>IFERROR( (MCiberseg!$J$11+Centro!$J$6)/(MCiberseg!$I$11+Centro!$I$6),0)</f>
        <v>0</v>
      </c>
      <c r="S2" s="243">
        <f>IFERROR( (MVision!$J$11+Centro!$J$6)/(MVision!$I$11+Centro!$I$6),0)</f>
        <v>0</v>
      </c>
      <c r="T2" s="241">
        <f>IFERROR( (MCuantica!$J$11+Centro!$J$6)/(MCuantica!$I$11+Centro!$I$6),0)</f>
        <v>0</v>
      </c>
      <c r="U2" s="241">
        <f>IFERROR( (MIOT!$J$11+Centro!$J$6)/(MIOT!$I$11+Centro!$I$6),0)</f>
        <v>0</v>
      </c>
      <c r="V2"/>
      <c r="W2" s="577" t="s">
        <v>360</v>
      </c>
      <c r="X2" s="578"/>
      <c r="Y2" s="240">
        <f>IFERROR((GTeleco!N$11+Centro!N$6)/(GTeleco!M$11+Centro!M$6),0)</f>
        <v>0</v>
      </c>
      <c r="Z2" s="241">
        <f>IFERROR((MMatem!N$11+Centro!N$6)/(MMatem!M$11+Centro!M$6),0)</f>
        <v>0</v>
      </c>
      <c r="AA2" s="241">
        <f>IFERROR((MTeleco!N$11+Centro!N$6)/(MTeleco!M$11+Centro!M$6),0)</f>
        <v>0</v>
      </c>
      <c r="AB2" s="241">
        <f>IFERROR((MCiberseg!N$11+Centro!N$6)/(MCiberseg!M$11+Centro!M$6),0)</f>
        <v>0</v>
      </c>
      <c r="AC2" s="243">
        <f>IFERROR((MVision!N$11+Centro!N$6)/(MVision!M$11+Centro!M$6),0)</f>
        <v>0</v>
      </c>
      <c r="AD2" s="241">
        <f>IFERROR((MCuantica!N$11+Centro!N$6)/(MCuantica!M$11+Centro!M$6),0)</f>
        <v>0</v>
      </c>
      <c r="AE2" s="241">
        <f>IFERROR((MIOT!N$11+Centro!N$6)/(MIOT!M$11+Centro!M$6),0)</f>
        <v>0</v>
      </c>
      <c r="AF2"/>
      <c r="AG2"/>
      <c r="AH2"/>
      <c r="AI2"/>
      <c r="AJ2"/>
      <c r="AK2"/>
      <c r="AL2"/>
      <c r="AM2"/>
      <c r="AN2"/>
      <c r="AO2"/>
      <c r="AP2"/>
      <c r="AQ2"/>
      <c r="AR2"/>
      <c r="AS2"/>
      <c r="AT2"/>
      <c r="AU2"/>
      <c r="AV2"/>
      <c r="AW2"/>
      <c r="AX2"/>
      <c r="AY2"/>
      <c r="AZ2"/>
      <c r="BA2"/>
      <c r="BB2"/>
      <c r="BF2"/>
      <c r="CF2"/>
      <c r="CK2" s="291" t="str">
        <f t="shared" ref="CK2:CQ2" si="0">+$G$5</f>
        <v>M. Mate. Ind.</v>
      </c>
      <c r="CL2" s="291" t="str">
        <f t="shared" si="0"/>
        <v>M. Mate. Ind.</v>
      </c>
      <c r="CM2" s="291" t="str">
        <f t="shared" si="0"/>
        <v>M. Mate. Ind.</v>
      </c>
      <c r="CN2" s="291" t="str">
        <f t="shared" si="0"/>
        <v>M. Mate. Ind.</v>
      </c>
      <c r="CO2" s="291" t="str">
        <f t="shared" si="0"/>
        <v>M. Mate. Ind.</v>
      </c>
      <c r="CP2" s="291" t="str">
        <f t="shared" si="0"/>
        <v>M. Mate. Ind.</v>
      </c>
      <c r="CQ2" s="291" t="str">
        <f t="shared" si="0"/>
        <v>M. Mate. Ind.</v>
      </c>
    </row>
    <row r="3" spans="1:95" s="1" customFormat="1" ht="6" customHeight="1" thickBot="1">
      <c r="A3" s="65"/>
      <c r="B3" s="65"/>
      <c r="C3" s="65"/>
      <c r="E3" s="25"/>
      <c r="F3" s="25"/>
      <c r="G3" s="25"/>
      <c r="H3" s="25"/>
      <c r="I3" s="25"/>
      <c r="J3" s="25"/>
      <c r="K3" s="25"/>
      <c r="L3"/>
      <c r="N3" s="25"/>
      <c r="O3" s="25"/>
      <c r="P3" s="25"/>
      <c r="Q3" s="25"/>
      <c r="R3" s="25"/>
      <c r="S3" s="25"/>
      <c r="T3" s="25"/>
      <c r="V3"/>
      <c r="X3" s="25"/>
      <c r="Y3" s="25"/>
      <c r="Z3" s="25"/>
      <c r="AA3" s="25"/>
      <c r="AB3" s="25"/>
      <c r="AC3" s="25"/>
      <c r="AD3" s="25"/>
      <c r="AF3"/>
      <c r="AG3"/>
      <c r="AH3"/>
      <c r="AI3"/>
      <c r="AJ3"/>
      <c r="AK3"/>
      <c r="AL3"/>
      <c r="AM3"/>
      <c r="AN3"/>
      <c r="AO3"/>
      <c r="AP3"/>
      <c r="AQ3"/>
      <c r="AR3"/>
      <c r="AS3"/>
      <c r="AT3"/>
      <c r="AU3"/>
      <c r="AV3"/>
      <c r="AW3"/>
      <c r="AX3"/>
      <c r="AY3"/>
      <c r="AZ3"/>
      <c r="BA3"/>
      <c r="BB3"/>
      <c r="BF3"/>
      <c r="CF3"/>
      <c r="CK3" s="288"/>
      <c r="CL3" s="288"/>
      <c r="CM3" s="288"/>
      <c r="CN3" s="288"/>
      <c r="CO3" s="288"/>
      <c r="CP3" s="288"/>
      <c r="CQ3" s="288"/>
    </row>
    <row r="4" spans="1:95" ht="36.75" customHeight="1" thickBot="1">
      <c r="A4" s="555" t="s">
        <v>146</v>
      </c>
      <c r="B4" s="563"/>
      <c r="C4" s="62" t="s">
        <v>96</v>
      </c>
      <c r="D4" s="569" t="str">
        <f>+Centro!E4</f>
        <v>Curso 2023/2024</v>
      </c>
      <c r="E4" s="570"/>
      <c r="F4" s="570"/>
      <c r="G4" s="570"/>
      <c r="H4" s="570"/>
      <c r="I4" s="570"/>
      <c r="J4" s="570"/>
      <c r="K4" s="570"/>
      <c r="M4" s="569" t="str">
        <f>+Centro!I4</f>
        <v>Curso X+1</v>
      </c>
      <c r="N4" s="570"/>
      <c r="O4" s="570"/>
      <c r="P4" s="570"/>
      <c r="Q4" s="570"/>
      <c r="R4" s="570"/>
      <c r="S4" s="570"/>
      <c r="T4" s="570"/>
      <c r="U4" s="571"/>
      <c r="W4" s="569" t="str">
        <f>+Centro!M4</f>
        <v>Curso X+2</v>
      </c>
      <c r="X4" s="570"/>
      <c r="Y4" s="570"/>
      <c r="Z4" s="570" t="str">
        <f>+Centro!M4</f>
        <v>Curso X+2</v>
      </c>
      <c r="AA4" s="570" t="str">
        <f>+Centro!M4</f>
        <v>Curso X+2</v>
      </c>
      <c r="AB4" s="570" t="str">
        <f>+Centro!M4</f>
        <v>Curso X+2</v>
      </c>
      <c r="AC4" s="570" t="str">
        <f>+Centro!M4</f>
        <v>Curso X+2</v>
      </c>
      <c r="AD4" s="570" t="str">
        <f>+Centro!M4</f>
        <v>Curso X+2</v>
      </c>
      <c r="AE4" s="571" t="str">
        <f>+Centro!M4</f>
        <v>Curso X+2</v>
      </c>
      <c r="CK4" s="292" t="str">
        <f>+AE4</f>
        <v>Curso X+2</v>
      </c>
      <c r="CL4" s="292" t="str">
        <f>+AE4</f>
        <v>Curso X+2</v>
      </c>
      <c r="CM4" s="292" t="str">
        <f>+AE4</f>
        <v>Curso X+2</v>
      </c>
      <c r="CN4" s="292" t="str">
        <f>+AE4</f>
        <v>Curso X+2</v>
      </c>
      <c r="CO4" s="292" t="str">
        <f>+AE4</f>
        <v>Curso X+2</v>
      </c>
      <c r="CP4" s="292" t="str">
        <f>+AE4</f>
        <v>Curso X+2</v>
      </c>
      <c r="CQ4" s="292" t="str">
        <f>+AE4</f>
        <v>Curso X+2</v>
      </c>
    </row>
    <row r="5" spans="1:95" ht="36.6" thickBot="1">
      <c r="A5" s="187" t="s">
        <v>147</v>
      </c>
      <c r="B5" s="187" t="s">
        <v>87</v>
      </c>
      <c r="C5" s="187" t="s">
        <v>97</v>
      </c>
      <c r="D5" s="112" t="s">
        <v>366</v>
      </c>
      <c r="E5" s="69" t="s">
        <v>152</v>
      </c>
      <c r="F5" s="69" t="s">
        <v>359</v>
      </c>
      <c r="G5" s="69" t="s">
        <v>362</v>
      </c>
      <c r="H5" s="69" t="s">
        <v>361</v>
      </c>
      <c r="I5" s="69" t="s">
        <v>363</v>
      </c>
      <c r="J5" s="69" t="s">
        <v>364</v>
      </c>
      <c r="K5" s="157" t="s">
        <v>365</v>
      </c>
      <c r="M5" s="112" t="s">
        <v>366</v>
      </c>
      <c r="N5" s="69" t="s">
        <v>152</v>
      </c>
      <c r="O5" s="69" t="s">
        <v>359</v>
      </c>
      <c r="P5" s="69" t="s">
        <v>362</v>
      </c>
      <c r="Q5" s="69" t="s">
        <v>361</v>
      </c>
      <c r="R5" s="69" t="s">
        <v>363</v>
      </c>
      <c r="S5" s="69" t="s">
        <v>364</v>
      </c>
      <c r="T5" s="157" t="s">
        <v>257</v>
      </c>
      <c r="U5" s="157" t="s">
        <v>358</v>
      </c>
      <c r="W5" s="112" t="s">
        <v>366</v>
      </c>
      <c r="X5" s="69" t="s">
        <v>152</v>
      </c>
      <c r="Y5" s="69" t="s">
        <v>359</v>
      </c>
      <c r="Z5" s="69" t="s">
        <v>362</v>
      </c>
      <c r="AA5" s="69" t="s">
        <v>361</v>
      </c>
      <c r="AB5" s="69" t="s">
        <v>363</v>
      </c>
      <c r="AC5" s="69" t="s">
        <v>364</v>
      </c>
      <c r="AD5" s="157" t="s">
        <v>257</v>
      </c>
      <c r="AE5" s="157" t="s">
        <v>358</v>
      </c>
      <c r="AZ5" s="69" t="s">
        <v>359</v>
      </c>
      <c r="BA5" s="69" t="s">
        <v>362</v>
      </c>
      <c r="BB5" s="69" t="s">
        <v>361</v>
      </c>
      <c r="BC5" s="69" t="s">
        <v>363</v>
      </c>
      <c r="BD5" s="69" t="s">
        <v>364</v>
      </c>
      <c r="BE5" s="157" t="s">
        <v>257</v>
      </c>
      <c r="BY5" s="69" t="s">
        <v>359</v>
      </c>
      <c r="BZ5" s="69" t="s">
        <v>362</v>
      </c>
      <c r="CA5" s="69" t="s">
        <v>361</v>
      </c>
      <c r="CB5" s="69" t="s">
        <v>363</v>
      </c>
      <c r="CC5" s="69" t="s">
        <v>364</v>
      </c>
      <c r="CD5" s="157" t="s">
        <v>257</v>
      </c>
      <c r="CE5" s="157" t="s">
        <v>358</v>
      </c>
      <c r="CK5" s="293" t="s">
        <v>435</v>
      </c>
      <c r="CL5" s="293" t="s">
        <v>435</v>
      </c>
      <c r="CM5" s="293" t="s">
        <v>435</v>
      </c>
      <c r="CN5" s="293" t="s">
        <v>435</v>
      </c>
      <c r="CO5" s="293" t="s">
        <v>435</v>
      </c>
      <c r="CP5" s="293" t="s">
        <v>435</v>
      </c>
      <c r="CQ5" s="293" t="s">
        <v>435</v>
      </c>
    </row>
    <row r="6" spans="1:95" s="53" customFormat="1" ht="18.75" customHeight="1">
      <c r="A6" s="31" t="s">
        <v>0</v>
      </c>
      <c r="B6" s="32"/>
      <c r="C6" s="32"/>
      <c r="D6" s="35"/>
      <c r="E6" s="33"/>
      <c r="F6" s="33"/>
      <c r="G6" s="33"/>
      <c r="H6" s="33"/>
      <c r="I6" s="33"/>
      <c r="J6" s="33"/>
      <c r="K6" s="33"/>
      <c r="L6"/>
      <c r="M6" s="35"/>
      <c r="N6" s="33"/>
      <c r="O6" s="33"/>
      <c r="P6" s="33"/>
      <c r="Q6" s="33"/>
      <c r="R6" s="33"/>
      <c r="S6" s="33"/>
      <c r="T6" s="33"/>
      <c r="U6" s="33"/>
      <c r="V6"/>
      <c r="W6" s="35"/>
      <c r="X6" s="33"/>
      <c r="Y6" s="33"/>
      <c r="Z6" s="33"/>
      <c r="AA6" s="33"/>
      <c r="AB6" s="33"/>
      <c r="AC6" s="33"/>
      <c r="AD6" s="33"/>
      <c r="AE6" s="33"/>
      <c r="AF6"/>
      <c r="AG6"/>
      <c r="AH6"/>
      <c r="AI6"/>
      <c r="AJ6"/>
      <c r="AK6"/>
      <c r="AL6"/>
      <c r="AM6"/>
      <c r="AN6"/>
      <c r="AO6"/>
      <c r="AP6"/>
      <c r="AQ6"/>
      <c r="AR6"/>
      <c r="AS6"/>
      <c r="AT6"/>
      <c r="AU6"/>
      <c r="AV6"/>
      <c r="AW6"/>
      <c r="AX6"/>
      <c r="AY6"/>
      <c r="AZ6" s="205"/>
      <c r="BA6" s="206"/>
      <c r="BB6" s="206"/>
      <c r="BC6" s="206"/>
      <c r="BD6" s="206"/>
      <c r="BE6" s="206"/>
      <c r="BF6"/>
      <c r="BY6" s="205"/>
      <c r="BZ6" s="205"/>
      <c r="CA6" s="205"/>
      <c r="CB6" s="205"/>
      <c r="CC6" s="205"/>
      <c r="CD6" s="205"/>
      <c r="CE6" s="205"/>
      <c r="CF6"/>
      <c r="CK6" s="205"/>
      <c r="CL6" s="205"/>
      <c r="CM6" s="205"/>
      <c r="CN6" s="205"/>
      <c r="CO6" s="205"/>
      <c r="CP6" s="205"/>
      <c r="CQ6" s="205"/>
    </row>
    <row r="7" spans="1:95" ht="30" customHeight="1">
      <c r="A7" s="252" t="s">
        <v>169</v>
      </c>
      <c r="B7" s="253" t="s">
        <v>277</v>
      </c>
      <c r="C7" s="254" t="s">
        <v>306</v>
      </c>
      <c r="D7" s="249">
        <f t="shared" ref="D7:D14" si="1">+AVERAGE(AZ7:BE7)</f>
        <v>0</v>
      </c>
      <c r="E7" s="214" t="s">
        <v>168</v>
      </c>
      <c r="F7" s="215" t="str">
        <f>+IF(OR(GTeleco!$G$7="Meta Conseguida",GTeleco!$G$7="No hay Meta"),"OK","NO OK")</f>
        <v>NO OK</v>
      </c>
      <c r="G7" s="215" t="str">
        <f>+IF(MMatem!$G$7="Meta Conseguida","OK","NO OK")</f>
        <v>NO OK</v>
      </c>
      <c r="H7" s="215" t="str">
        <f>+IF(MTeleco!$G$7="Meta Conseguida","OK","NO OK")</f>
        <v>NO OK</v>
      </c>
      <c r="I7" s="215" t="str">
        <f>+IF(MCiberseg!$G$7="Meta Conseguida","OK","NO OK")</f>
        <v>NO OK</v>
      </c>
      <c r="J7" s="215" t="str">
        <f>+IF(MVision!$G$7="Meta Conseguida","OK","NO OK")</f>
        <v>NO OK</v>
      </c>
      <c r="K7" s="215" t="str">
        <f>+IF(MCuantica!$G$7="Meta Conseguida","OK","NO OK")</f>
        <v>NO OK</v>
      </c>
      <c r="M7" s="294">
        <f t="shared" ref="M7:M14" si="2">+AVERAGE(BY7:CE7)</f>
        <v>0</v>
      </c>
      <c r="N7" s="214" t="s">
        <v>168</v>
      </c>
      <c r="O7" s="215" t="str">
        <f>+IF(GTeleco!$K$7="Meta Conseguida","OK","NO OK")</f>
        <v>NO OK</v>
      </c>
      <c r="P7" s="215" t="str">
        <f>+IF(MMatem!$K$7="Meta Conseguida","OK","NO OK")</f>
        <v>NO OK</v>
      </c>
      <c r="Q7" s="215" t="str">
        <f>+IF(MTeleco!$K$7="Meta Conseguida","OK","NO OK")</f>
        <v>NO OK</v>
      </c>
      <c r="R7" s="215" t="str">
        <f>+IF(MCiberseg!$K$7="Meta Conseguida","OK","NO OK")</f>
        <v>NO OK</v>
      </c>
      <c r="S7" s="215" t="str">
        <f>+IF(MVision!$K$7="Meta Conseguida","OK","NO OK")</f>
        <v>NO OK</v>
      </c>
      <c r="T7" s="215" t="str">
        <f>+IF(MCuantica!$K$7="Meta Conseguida","OK","NO OK")</f>
        <v>NO OK</v>
      </c>
      <c r="U7" s="215" t="str">
        <f>+IF(MIOT!$K$7="Meta Conseguida","OK","NO OK")</f>
        <v>NO OK</v>
      </c>
      <c r="W7" s="294">
        <f t="shared" ref="W7:W14" si="3">+AVERAGE(CK7:CQ7)</f>
        <v>0</v>
      </c>
      <c r="X7" s="214" t="s">
        <v>168</v>
      </c>
      <c r="Y7" s="215" t="str">
        <f>+IF(GTeleco!O$7="Meta Conseguida","OK","NO OK")</f>
        <v>NO OK</v>
      </c>
      <c r="Z7" s="215" t="str">
        <f>+IF(MMatem!O$7="Meta Conseguida","OK","NO OK")</f>
        <v>NO OK</v>
      </c>
      <c r="AA7" s="215" t="str">
        <f>+IF(MTeleco!O$7="Meta Conseguida","OK","NO OK")</f>
        <v>NO OK</v>
      </c>
      <c r="AB7" s="215" t="str">
        <f>+IF(MCiberseg!O$7="Meta Conseguida","OK","NO OK")</f>
        <v>NO OK</v>
      </c>
      <c r="AC7" s="215" t="str">
        <f>+IF(MVision!O$7="Meta Conseguida","OK","NO OK")</f>
        <v>NO OK</v>
      </c>
      <c r="AD7" s="215" t="str">
        <f>+IF(MCuantica!O$7="Meta Conseguida","OK","NO OK")</f>
        <v>NO OK</v>
      </c>
      <c r="AE7" s="215" t="str">
        <f>+IF(MIOT!O$7="Meta Conseguida","OK","NO OK")</f>
        <v>NO OK</v>
      </c>
      <c r="AZ7" s="227">
        <f t="shared" ref="AZ7:BE7" si="4">+IF(F7="NO OK",0,1)</f>
        <v>0</v>
      </c>
      <c r="BA7" s="227">
        <f t="shared" si="4"/>
        <v>0</v>
      </c>
      <c r="BB7" s="227">
        <f t="shared" si="4"/>
        <v>0</v>
      </c>
      <c r="BC7" s="227">
        <f t="shared" si="4"/>
        <v>0</v>
      </c>
      <c r="BD7" s="227">
        <f t="shared" si="4"/>
        <v>0</v>
      </c>
      <c r="BE7" s="227">
        <f t="shared" si="4"/>
        <v>0</v>
      </c>
      <c r="BY7" s="227">
        <f t="shared" ref="BY7:CE7" si="5">+IF(O7="NO OK",0,1)</f>
        <v>0</v>
      </c>
      <c r="BZ7" s="227">
        <f t="shared" si="5"/>
        <v>0</v>
      </c>
      <c r="CA7" s="227">
        <f t="shared" si="5"/>
        <v>0</v>
      </c>
      <c r="CB7" s="227">
        <f t="shared" si="5"/>
        <v>0</v>
      </c>
      <c r="CC7" s="227">
        <f t="shared" si="5"/>
        <v>0</v>
      </c>
      <c r="CD7" s="227">
        <f t="shared" si="5"/>
        <v>0</v>
      </c>
      <c r="CE7" s="227">
        <f t="shared" si="5"/>
        <v>0</v>
      </c>
      <c r="CK7" s="227">
        <f t="shared" ref="CK7:CQ7" si="6">+IF(Y7="NO OK",0,1)</f>
        <v>0</v>
      </c>
      <c r="CL7" s="227">
        <f t="shared" si="6"/>
        <v>0</v>
      </c>
      <c r="CM7" s="227">
        <f t="shared" si="6"/>
        <v>0</v>
      </c>
      <c r="CN7" s="227">
        <f t="shared" si="6"/>
        <v>0</v>
      </c>
      <c r="CO7" s="227">
        <f t="shared" si="6"/>
        <v>0</v>
      </c>
      <c r="CP7" s="227">
        <f t="shared" si="6"/>
        <v>0</v>
      </c>
      <c r="CQ7" s="227">
        <f t="shared" si="6"/>
        <v>0</v>
      </c>
    </row>
    <row r="8" spans="1:95" ht="30" customHeight="1">
      <c r="A8" s="255" t="s">
        <v>3</v>
      </c>
      <c r="B8" s="256" t="s">
        <v>74</v>
      </c>
      <c r="C8" s="257" t="s">
        <v>4</v>
      </c>
      <c r="D8" s="250">
        <f t="shared" si="1"/>
        <v>1</v>
      </c>
      <c r="E8" s="216" t="s">
        <v>168</v>
      </c>
      <c r="F8" s="217" t="str">
        <f>+IFERROR(IF(GTeleco!$F$8/GTeleco!$E$8=1,"OK",IF(GTeleco!$F$8=0,"NO OK","PARCIAL")),"NO OK")</f>
        <v>OK</v>
      </c>
      <c r="G8" s="217" t="str">
        <f>+IFERROR(IF(MMatem!$F$8/MMatem!$E$8=1,"OK",IF(MMatem!$F$8=0,"NO OK","PARCIAL")),"NO OK")</f>
        <v>OK</v>
      </c>
      <c r="H8" s="217" t="str">
        <f>+IFERROR(IF(MTeleco!$F$8/MTeleco!$E$8=1,"OK",IF(MTeleco!$F$8=0,"NO OK","PARCIAL")),"NO OK")</f>
        <v>OK</v>
      </c>
      <c r="I8" s="217" t="str">
        <f>+IFERROR(IF(MCiberseg!$F$8/MCiberseg!$E$8=1,"OK",IF(MCiberseg!$F$8=0,"NO OK","PARCIAL")),"NO OK")</f>
        <v>OK</v>
      </c>
      <c r="J8" s="217" t="str">
        <f>+IFERROR(IF(MVision!$F$8/MVision!$E$8=1,"OK",IF(MVision!$F$8=0,"NO OK","PARCIAL")),"NO OK")</f>
        <v>OK</v>
      </c>
      <c r="K8" s="217" t="str">
        <f>+IFERROR(IF(MCuantica!$F$8/MCuantica!$E$8=1,"OK",IF(MCuantica!$F$8=0,"NO OK","PARCIAL")),"NO OK")</f>
        <v>OK</v>
      </c>
      <c r="M8" s="295">
        <f t="shared" si="2"/>
        <v>0</v>
      </c>
      <c r="N8" s="216" t="s">
        <v>168</v>
      </c>
      <c r="O8" s="217" t="str">
        <f>+IFERROR(IF(GTeleco!$J$8/GTeleco!$I$8=1,"OK",IF(GTeleco!$J$8=0,"NO OK","PARCIAL")),"NO OK")</f>
        <v>NO OK</v>
      </c>
      <c r="P8" s="217" t="str">
        <f>+IFERROR(IF(MMatem!$J$8/MMatem!$I$8=1,"OK",IF(MMatem!$J$8=0,"NO OK","PARCIAL")),"NO OK")</f>
        <v>NO OK</v>
      </c>
      <c r="Q8" s="217" t="str">
        <f>+IFERROR(IF(MTeleco!$J$8/MTeleco!$I$8=1,"OK",IF(MTeleco!$J$8=0,"NO OK","PARCIAL")),"NO OK")</f>
        <v>NO OK</v>
      </c>
      <c r="R8" s="217" t="str">
        <f>+IFERROR(IF(MCiberseg!$J$8/MCiberseg!$I$8=1,"OK",IF(MCiberseg!$J$8=0,"NO OK","PARCIAL")),"NO OK")</f>
        <v>NO OK</v>
      </c>
      <c r="S8" s="217" t="str">
        <f>+IFERROR(IF(MVision!$J$8/MVision!$I$8=1,"OK",IF(MVision!$J$8=0,"NO OK","PARCIAL")),"NO OK")</f>
        <v>NO OK</v>
      </c>
      <c r="T8" s="217" t="str">
        <f>+IFERROR(IF(MCuantica!$J$8/MCuantica!$I$8=1,"OK",IF(MCuantica!$J$8=0,"NO OK","PARCIAL")),"NO OK")</f>
        <v>NO OK</v>
      </c>
      <c r="U8" s="217" t="str">
        <f>+IFERROR(IF(MIOT!$J$8/MIOT!$I$8=1,"OK",IF(MIOT!$J$8=0,"NO OK","PARCIAL")),"NO OK")</f>
        <v>NO OK</v>
      </c>
      <c r="W8" s="295">
        <f t="shared" si="3"/>
        <v>0</v>
      </c>
      <c r="X8" s="216" t="s">
        <v>168</v>
      </c>
      <c r="Y8" s="217" t="str">
        <f>+IFERROR(IF(GTeleco!N$8/GTeleco!M$8=1,"OK",IF(GTeleco!N$8=0,"NO OK","PARCIAL")),"NO OK")</f>
        <v>NO OK</v>
      </c>
      <c r="Z8" s="217" t="str">
        <f>+IFERROR(IF(MMatem!N$8/MMatem!M$8=1,"OK",IF(MMatem!N$8=0,"NO OK","PARCIAL")),"NO OK")</f>
        <v>NO OK</v>
      </c>
      <c r="AA8" s="217" t="str">
        <f>+IFERROR(IF(MTeleco!N$8/MTeleco!M$8=1,"OK",IF(MTeleco!N$8=0,"NO OK","PARCIAL")),"NO OK")</f>
        <v>NO OK</v>
      </c>
      <c r="AB8" s="217" t="str">
        <f>+IFERROR(IF(MCiberseg!N$8/MCiberseg!M$8=1,"OK",IF(MCiberseg!N$8=0,"NO OK","PARCIAL")),"NO OK")</f>
        <v>NO OK</v>
      </c>
      <c r="AC8" s="217" t="str">
        <f>+IFERROR(IF(MVision!N$8/MVision!M$8=1,"OK",IF(MVision!N$8=0,"NO OK","PARCIAL")),"NO OK")</f>
        <v>NO OK</v>
      </c>
      <c r="AD8" s="217" t="str">
        <f>+IFERROR(IF(MCuantica!N$8/MCuantica!M$8=1,"OK",IF(MCuantica!N$8=0,"NO OK","PARCIAL")),"NO OK")</f>
        <v>NO OK</v>
      </c>
      <c r="AE8" s="217" t="str">
        <f>+IFERROR(IF(MIOT!N$8/MIOT!M$8=1,"OK",IF(MIOT!N$8=0,"NO OK","PARCIAL")),"NO OK")</f>
        <v>NO OK</v>
      </c>
      <c r="AZ8" s="228">
        <f>+IFERROR(GTeleco!$F$8/GTeleco!$E$8,0)</f>
        <v>1</v>
      </c>
      <c r="BA8" s="228">
        <f>+IFERROR(MMatem!$F$8/MMatem!$E$8,0)</f>
        <v>1</v>
      </c>
      <c r="BB8" s="228">
        <f>+IFERROR(MTeleco!$F$8/MTeleco!$E$8,0)</f>
        <v>1</v>
      </c>
      <c r="BC8" s="228">
        <f>+IFERROR(MCiberseg!$F$8/MCiberseg!$E$8,0)</f>
        <v>1</v>
      </c>
      <c r="BD8" s="228">
        <f>+IFERROR(MVision!$F$8/MVision!$E$8,0)</f>
        <v>1</v>
      </c>
      <c r="BE8" s="228">
        <f>+IFERROR(MCuantica!$F$8/MCuantica!$E$8,0)</f>
        <v>1</v>
      </c>
      <c r="BY8" s="233">
        <f>+IFERROR(GTeleco!$J$8/GTeleco!$I$8,0)</f>
        <v>0</v>
      </c>
      <c r="BZ8" s="233">
        <f>+IFERROR(MMatem!$J$8/MMatem!$I$8,0)</f>
        <v>0</v>
      </c>
      <c r="CA8" s="233">
        <f>+IFERROR(MTeleco!$J$8/MTeleco!$I$8,0)</f>
        <v>0</v>
      </c>
      <c r="CB8" s="233">
        <f>+IFERROR(MCiberseg!$J$8/MCiberseg!$I$8,0)</f>
        <v>0</v>
      </c>
      <c r="CC8" s="233">
        <f>+IFERROR(MVision!$J$8/MVision!$I$8,0)</f>
        <v>0</v>
      </c>
      <c r="CD8" s="233">
        <f>+IFERROR(MCuantica!$J$8/MCuantica!$I$8,0)</f>
        <v>0</v>
      </c>
      <c r="CE8" s="233">
        <f>+IFERROR(MIOT!$J$8/MIOT!$I$8,0)</f>
        <v>0</v>
      </c>
      <c r="CK8" s="228">
        <f>+IFERROR(GTeleco!N$8/GTeleco!M$8,0)</f>
        <v>0</v>
      </c>
      <c r="CL8" s="228">
        <f>+IFERROR(MMatem!N$8/MMatem!M$8,0)</f>
        <v>0</v>
      </c>
      <c r="CM8" s="228">
        <f>+IFERROR(MTeleco!N$8/MTeleco!M$8,0)</f>
        <v>0</v>
      </c>
      <c r="CN8" s="228">
        <f>+IFERROR(MCiberseg!N$8/MCiberseg!M$8,0)</f>
        <v>0</v>
      </c>
      <c r="CO8" s="228">
        <f>+IFERROR(MVision!N$8/MVision!M$8,0)</f>
        <v>0</v>
      </c>
      <c r="CP8" s="228">
        <f>+IFERROR(MCuantica!N$8/MCuantica!M$8,0)</f>
        <v>0</v>
      </c>
      <c r="CQ8" s="228">
        <f>+IFERROR(MIOT!N$8/MIOT!M$8,0)</f>
        <v>0</v>
      </c>
    </row>
    <row r="9" spans="1:95" ht="39" customHeight="1">
      <c r="A9" s="255" t="s">
        <v>5</v>
      </c>
      <c r="B9" s="256" t="s">
        <v>71</v>
      </c>
      <c r="C9" s="257" t="s">
        <v>149</v>
      </c>
      <c r="D9" s="250">
        <f t="shared" si="1"/>
        <v>0.92942561205273078</v>
      </c>
      <c r="E9" s="216" t="s">
        <v>168</v>
      </c>
      <c r="F9" s="217" t="str">
        <f>+IFERROR(IF(GTeleco!$F$11/GTeleco!$E$11=1,"OK",IF(GTeleco!$F$11=0,"NO OK","PARCIAL")),"NO OK")</f>
        <v>PARCIAL</v>
      </c>
      <c r="G9" s="217" t="str">
        <f>+IFERROR(IF(MMatem!$F$11/MMatem!$E$11=1,"OK",IF(MMatem!$F$11=0,"NO OK","PARCIAL")),"NO OK")</f>
        <v>PARCIAL</v>
      </c>
      <c r="H9" s="217" t="str">
        <f>+IFERROR(IF(MTeleco!$F$11/MTeleco!$E$11=1,"OK",IF(MTeleco!$F$11=0,"NO OK","PARCIAL")),"NO OK")</f>
        <v>PARCIAL</v>
      </c>
      <c r="I9" s="217" t="str">
        <f>+IFERROR(IF(MCiberseg!$F$11/MCiberseg!$E$11=1,"OK",IF(MCiberseg!$F$11=0,"NO OK","PARCIAL")),"NO OK")</f>
        <v>PARCIAL</v>
      </c>
      <c r="J9" s="217" t="str">
        <f>+IFERROR(IF(MVision!$F$11/MVision!$E$11=1,"OK",IF(MVision!$F$11=0,"NO OK","PARCIAL")),"NO OK")</f>
        <v>PARCIAL</v>
      </c>
      <c r="K9" s="217" t="str">
        <f>+IFERROR(IF(MCuantica!$F$11/MCuantica!$E$11=1,"OK",IF(MCuantica!$F$11=0,"NO OK","PARCIAL")),"NO OK")</f>
        <v>PARCIAL</v>
      </c>
      <c r="M9" s="295">
        <f t="shared" si="2"/>
        <v>0</v>
      </c>
      <c r="N9" s="216" t="s">
        <v>168</v>
      </c>
      <c r="O9" s="217" t="str">
        <f>+IFERROR(IF(GTeleco!$J$11/GTeleco!$I$11=1,"OK",IF(GTeleco!$J$11=0,"NO OK","PARCIAL")),"NO OK")</f>
        <v>NO OK</v>
      </c>
      <c r="P9" s="217" t="str">
        <f>+IFERROR(IF(MMatem!$J$11/MMatem!$I$11=1,"OK",IF(MMatem!$J$11=0,"NO OK","PARCIAL")),"NO OK")</f>
        <v>NO OK</v>
      </c>
      <c r="Q9" s="217" t="str">
        <f>+IFERROR(IF(MTeleco!$J$11/MTeleco!$I$11=1,"OK",IF(MTeleco!$J$11=0,"NO OK","PARCIAL")),"NO OK")</f>
        <v>NO OK</v>
      </c>
      <c r="R9" s="217" t="str">
        <f>+IFERROR(IF(MCiberseg!$J$11/MCiberseg!$I$11=1,"OK",IF(MCiberseg!$J$11=0,"NO OK","PARCIAL")),"NO OK")</f>
        <v>NO OK</v>
      </c>
      <c r="S9" s="217" t="str">
        <f>+IFERROR(IF(MVision!$J$11/MVision!$I$11=1,"OK",IF(MVision!$J$11=0,"NO OK","PARCIAL")),"NO OK")</f>
        <v>NO OK</v>
      </c>
      <c r="T9" s="217" t="str">
        <f>+IFERROR(IF(MCuantica!$J$11/MCuantica!$I$11=1,"OK",IF(MCuantica!$J$11=0,"NO OK","PARCIAL")),"NO OK")</f>
        <v>NO OK</v>
      </c>
      <c r="U9" s="217" t="str">
        <f>+IFERROR(IF(MIOT!$J$11/MIOT!$I$11=1,"OK",IF(MIOT!$J$11=0,"NO OK","PARCIAL")),"NO OK")</f>
        <v>NO OK</v>
      </c>
      <c r="W9" s="295">
        <f t="shared" si="3"/>
        <v>0</v>
      </c>
      <c r="X9" s="216" t="s">
        <v>168</v>
      </c>
      <c r="Y9" s="217" t="str">
        <f>+IFERROR(IF(GTeleco!N$11/GTeleco!M$11=1,"OK",IF(GTeleco!N$11=0,"NO OK","PARCIAL")),"NO OK")</f>
        <v>NO OK</v>
      </c>
      <c r="Z9" s="217" t="str">
        <f>+IFERROR(IF(MMatem!N$11/MMatem!M$11=1,"OK",IF(MMatem!N$11=0,"NO OK","PARCIAL")),"NO OK")</f>
        <v>NO OK</v>
      </c>
      <c r="AA9" s="217" t="str">
        <f>+IFERROR(IF(MTeleco!N$11/MTeleco!M$11=1,"OK",IF(MTeleco!N$11=0,"NO OK","PARCIAL")),"NO OK")</f>
        <v>NO OK</v>
      </c>
      <c r="AB9" s="217" t="str">
        <f>+IFERROR(IF(MCiberseg!N$11/MCiberseg!M$11=1,"OK",IF(MCiberseg!N$11=0,"NO OK","PARCIAL")),"NO OK")</f>
        <v>NO OK</v>
      </c>
      <c r="AC9" s="217" t="str">
        <f>+IFERROR(IF(MVision!N$11/MVision!M$11=1,"OK",IF(MVision!N$11=0,"NO OK","PARCIAL")),"NO OK")</f>
        <v>NO OK</v>
      </c>
      <c r="AD9" s="217" t="str">
        <f>+IFERROR(IF(MCuantica!N$11/MCuantica!M$11=1,"OK",IF(MCuantica!N$11=0,"NO OK","PARCIAL")),"NO OK")</f>
        <v>NO OK</v>
      </c>
      <c r="AE9" s="217" t="str">
        <f>+IFERROR(IF(MIOT!N$11/MIOT!M$11=1,"OK",IF(MIOT!N$11=0,"NO OK","PARCIAL")),"NO OK")</f>
        <v>NO OK</v>
      </c>
      <c r="AZ9" s="228">
        <f>+IFERROR(GTeleco!$F$11/GTeleco!$E$11,0)</f>
        <v>0.83050847457627119</v>
      </c>
      <c r="BA9" s="228">
        <f>+IFERROR(MMatem!$F$11/MMatem!$E$11,0)</f>
        <v>0.96610169491525422</v>
      </c>
      <c r="BB9" s="228">
        <f>+IFERROR(MTeleco!$F$11/MTeleco!$E$11,0)</f>
        <v>0.93220338983050843</v>
      </c>
      <c r="BC9" s="228">
        <f>+IFERROR(MCiberseg!$F$11/MCiberseg!$E$11,0)</f>
        <v>0.9152542372881356</v>
      </c>
      <c r="BD9" s="228">
        <f>+IFERROR(MVision!$F$11/MVision!$E$11,0)</f>
        <v>0.94915254237288138</v>
      </c>
      <c r="BE9" s="228">
        <f>+IFERROR(MCuantica!$F$11/MCuantica!$E$11,0)</f>
        <v>0.98333333333333328</v>
      </c>
      <c r="BY9" s="233">
        <f>+IFERROR(GTeleco!$J$11/GTeleco!$I$11,0)</f>
        <v>0</v>
      </c>
      <c r="BZ9" s="233">
        <f>+IFERROR(MMatem!$J$11/MMatem!$I$11,0)</f>
        <v>0</v>
      </c>
      <c r="CA9" s="233">
        <f>+IFERROR(MTeleco!$J$11/MTeleco!$I$11,0)</f>
        <v>0</v>
      </c>
      <c r="CB9" s="233">
        <f>+IFERROR(MCiberseg!$J$11/MCiberseg!$I$11,0)</f>
        <v>0</v>
      </c>
      <c r="CC9" s="233">
        <f>+IFERROR(MVision!$J$11/MVision!$I$11,0)</f>
        <v>0</v>
      </c>
      <c r="CD9" s="233">
        <f>+IFERROR(MCuantica!$J$11/MCuantica!$I$11,0)</f>
        <v>0</v>
      </c>
      <c r="CE9" s="233">
        <f>+IFERROR(MIOT!$J$11/MIOT!$I$11,0)</f>
        <v>0</v>
      </c>
      <c r="CK9" s="228">
        <f>+IFERROR(GTeleco!N$11/GTeleco!M$11,0)</f>
        <v>0</v>
      </c>
      <c r="CL9" s="228">
        <f>+IFERROR(MMatem!N$11/MMatem!M$11,0)</f>
        <v>0</v>
      </c>
      <c r="CM9" s="228">
        <f>+IFERROR(MTeleco!N$11/MTeleco!M$11,0)</f>
        <v>0</v>
      </c>
      <c r="CN9" s="228">
        <f>+IFERROR(MCiberseg!N$11/MCiberseg!M$11,0)</f>
        <v>0</v>
      </c>
      <c r="CO9" s="228">
        <f>+IFERROR(MVision!N$11/MVision!M$11,0)</f>
        <v>0</v>
      </c>
      <c r="CP9" s="228">
        <f>+IFERROR(MCuantica!N$11/MCuantica!M$11,0)</f>
        <v>0</v>
      </c>
      <c r="CQ9" s="228">
        <f>+IFERROR(MIOT!N$11/MIOT!M$11,0)</f>
        <v>0</v>
      </c>
    </row>
    <row r="10" spans="1:95" ht="30" customHeight="1">
      <c r="A10" s="255" t="s">
        <v>68</v>
      </c>
      <c r="B10" s="256" t="s">
        <v>341</v>
      </c>
      <c r="C10" s="257" t="s">
        <v>7</v>
      </c>
      <c r="D10" s="250">
        <f t="shared" si="1"/>
        <v>1</v>
      </c>
      <c r="E10" s="216" t="s">
        <v>168</v>
      </c>
      <c r="F10" s="217" t="str">
        <f>+IFERROR(IF(GTeleco!$F$12/GTeleco!$E$12=1,"OK",IF(GTeleco!$F$12=0,"NO OK","PARCIAL")),"NO OK")</f>
        <v>OK</v>
      </c>
      <c r="G10" s="217" t="str">
        <f>+IFERROR(IF(MMatem!$F$12/MMatem!$E$12=1,"OK",IF(MMatem!$F$12=0,"NO OK","PARCIAL")),"NO OK")</f>
        <v>OK</v>
      </c>
      <c r="H10" s="217" t="str">
        <f>+IFERROR(IF(MTeleco!$F$12/MTeleco!$E$12=1,"OK",IF(MTeleco!$F$12=0,"NO OK","PARCIAL")),"NO OK")</f>
        <v>OK</v>
      </c>
      <c r="I10" s="217" t="str">
        <f>+IFERROR(IF(MCiberseg!$F$12/MCiberseg!$E$12=1,"OK",IF(MCiberseg!$F$12=0,"NO OK","PARCIAL")),"NO OK")</f>
        <v>OK</v>
      </c>
      <c r="J10" s="217" t="str">
        <f>+IFERROR(IF(MVision!$F$12/MVision!$E$12=1,"OK",IF(MVision!$F$12=0,"NO OK","PARCIAL")),"NO OK")</f>
        <v>OK</v>
      </c>
      <c r="K10" s="217" t="str">
        <f>+IFERROR(IF(MCuantica!$F$12/MCuantica!$E$12=1,"OK",IF(MCuantica!$F$12=0,"NO OK","PARCIAL")),"NO OK")</f>
        <v>OK</v>
      </c>
      <c r="M10" s="295">
        <f t="shared" si="2"/>
        <v>0</v>
      </c>
      <c r="N10" s="216" t="s">
        <v>168</v>
      </c>
      <c r="O10" s="217" t="str">
        <f>+IFERROR(IF(GTeleco!$J$12/GTeleco!$I$12=1,"OK",IF(GTeleco!$J$12=0,"NO OK","PARCIAL")),"NO OK")</f>
        <v>NO OK</v>
      </c>
      <c r="P10" s="217" t="str">
        <f>+IFERROR(IF(MMatem!$J$12/MMatem!$I$12=1,"OK",IF(MMatem!$J$12=0,"NO OK","PARCIAL")),"NO OK")</f>
        <v>NO OK</v>
      </c>
      <c r="Q10" s="217" t="str">
        <f>+IFERROR(IF(MTeleco!$J$12/MTeleco!$I$12=1,"OK",IF(MTeleco!$J$12=0,"NO OK","PARCIAL")),"NO OK")</f>
        <v>NO OK</v>
      </c>
      <c r="R10" s="217" t="str">
        <f>+IFERROR(IF(MCiberseg!$J$12/MCiberseg!$I$12=1,"OK",IF(MCiberseg!$J$12=0,"NO OK","PARCIAL")),"NO OK")</f>
        <v>NO OK</v>
      </c>
      <c r="S10" s="217" t="str">
        <f>+IFERROR(IF(MVision!$J$12/MVision!$I$12=1,"OK",IF(MVision!$J$12=0,"NO OK","PARCIAL")),"NO OK")</f>
        <v>NO OK</v>
      </c>
      <c r="T10" s="217" t="str">
        <f>+IFERROR(IF(MCuantica!$J$12/MCuantica!$I$12=1,"OK",IF(MCuantica!$J$12=0,"NO OK","PARCIAL")),"NO OK")</f>
        <v>NO OK</v>
      </c>
      <c r="U10" s="217" t="str">
        <f>+IFERROR(IF(MIOT!$J$12/MIOT!$I$12=1,"OK",IF(MIOT!$J$12=0,"NO OK","PARCIAL")),"NO OK")</f>
        <v>NO OK</v>
      </c>
      <c r="W10" s="295">
        <f t="shared" si="3"/>
        <v>0</v>
      </c>
      <c r="X10" s="216" t="s">
        <v>168</v>
      </c>
      <c r="Y10" s="217" t="str">
        <f>+IFERROR(IF(GTeleco!N$12/GTeleco!M$12=1,"OK",IF(GTeleco!N$12=0,"NO OK","PARCIAL")),"NO OK")</f>
        <v>NO OK</v>
      </c>
      <c r="Z10" s="217" t="str">
        <f>+IFERROR(IF(MMatem!N$12/MMatem!M$12=1,"OK",IF(MMatem!N$12=0,"NO OK","PARCIAL")),"NO OK")</f>
        <v>NO OK</v>
      </c>
      <c r="AA10" s="217" t="str">
        <f>+IFERROR(IF(MTeleco!N$12/MTeleco!M$12=1,"OK",IF(MTeleco!N$12=0,"NO OK","PARCIAL")),"NO OK")</f>
        <v>NO OK</v>
      </c>
      <c r="AB10" s="217" t="str">
        <f>+IFERROR(IF(MCiberseg!N$12/MCiberseg!M$12=1,"OK",IF(MCiberseg!N$12=0,"NO OK","PARCIAL")),"NO OK")</f>
        <v>NO OK</v>
      </c>
      <c r="AC10" s="217" t="str">
        <f>+IFERROR(IF(MVision!N$12/MVision!M$12=1,"OK",IF(MVision!N$12=0,"NO OK","PARCIAL")),"NO OK")</f>
        <v>NO OK</v>
      </c>
      <c r="AD10" s="217" t="str">
        <f>+IFERROR(IF(MCuantica!N$12/MCuantica!M$12=1,"OK",IF(MCuantica!N$12=0,"NO OK","PARCIAL")),"NO OK")</f>
        <v>NO OK</v>
      </c>
      <c r="AE10" s="217" t="str">
        <f>+IFERROR(IF(MIOT!N$12/MIOT!M$12=1,"OK",IF(MIOT!N$12=0,"NO OK","PARCIAL")),"NO OK")</f>
        <v>NO OK</v>
      </c>
      <c r="AZ10" s="228">
        <f>+IFERROR(GTeleco!$F$12/GTeleco!$E$12,0)</f>
        <v>1</v>
      </c>
      <c r="BA10" s="228">
        <f>+IFERROR(MMatem!$F$12/MMatem!$E$12,0)</f>
        <v>1</v>
      </c>
      <c r="BB10" s="228">
        <f>+IFERROR(MTeleco!$F$12/MTeleco!$E$12,0)</f>
        <v>1</v>
      </c>
      <c r="BC10" s="228">
        <f>+IFERROR(MCiberseg!$F$12/MCiberseg!$E$12,0)</f>
        <v>1</v>
      </c>
      <c r="BD10" s="228">
        <f>+IFERROR(MVision!$F$12/MVision!$E$12,0)</f>
        <v>1</v>
      </c>
      <c r="BE10" s="228">
        <f>+IFERROR(MCuantica!$F$12/MCuantica!$E$12,0)</f>
        <v>1</v>
      </c>
      <c r="BY10" s="233">
        <f>+IFERROR(GTeleco!$J$12/GTeleco!$I$12,0)</f>
        <v>0</v>
      </c>
      <c r="BZ10" s="233">
        <f>+IFERROR(MMatem!$J$12/MMatem!$I$12,0)</f>
        <v>0</v>
      </c>
      <c r="CA10" s="233">
        <f>+IFERROR(MTeleco!$J$12/MTeleco!$I$12,0)</f>
        <v>0</v>
      </c>
      <c r="CB10" s="233">
        <f>+IFERROR(MCiberseg!$J$12/MCiberseg!$I$12,0)</f>
        <v>0</v>
      </c>
      <c r="CC10" s="233">
        <f>+IFERROR(MVision!$J$12/MVision!$I$12,0)</f>
        <v>0</v>
      </c>
      <c r="CD10" s="233">
        <f>+IFERROR(MCuantica!$J$12/MCuantica!$I$12,0)</f>
        <v>0</v>
      </c>
      <c r="CE10" s="233">
        <f>+IFERROR(MIOT!$J$12/MIOT!$I$12,0)</f>
        <v>0</v>
      </c>
      <c r="CK10" s="228">
        <f>+IFERROR(GTeleco!N$12/GTeleco!M$12,0)</f>
        <v>0</v>
      </c>
      <c r="CL10" s="228">
        <f>+IFERROR(MMatem!N$12/MMatem!M$12,0)</f>
        <v>0</v>
      </c>
      <c r="CM10" s="228">
        <f>+IFERROR(MTeleco!N$12/MTeleco!M$12,0)</f>
        <v>0</v>
      </c>
      <c r="CN10" s="228">
        <f>+IFERROR(MCiberseg!N$12/MCiberseg!M$12,0)</f>
        <v>0</v>
      </c>
      <c r="CO10" s="228">
        <f>+IFERROR(MVision!N$12/MVision!M$12,0)</f>
        <v>0</v>
      </c>
      <c r="CP10" s="228">
        <f>+IFERROR(MCuantica!N$12/MCuantica!M$12,0)</f>
        <v>0</v>
      </c>
      <c r="CQ10" s="228">
        <f>+IFERROR(MIOT!N$12/MIOT!M$12,0)</f>
        <v>0</v>
      </c>
    </row>
    <row r="11" spans="1:95" ht="30" customHeight="1">
      <c r="A11" s="255" t="s">
        <v>8</v>
      </c>
      <c r="B11" s="256" t="s">
        <v>113</v>
      </c>
      <c r="C11" s="257" t="s">
        <v>7</v>
      </c>
      <c r="D11" s="250">
        <f t="shared" si="1"/>
        <v>1</v>
      </c>
      <c r="E11" s="216" t="s">
        <v>168</v>
      </c>
      <c r="F11" s="217" t="str">
        <f>+IFERROR(IF(GTeleco!$F$16/GTeleco!$E$16=1,"OK",IF(GTeleco!$F$16=0,"NO OK","PARCIAL")),"NO OK")</f>
        <v>OK</v>
      </c>
      <c r="G11" s="217" t="str">
        <f>+IFERROR(IF(MMatem!$F$16/MMatem!$E$16=1,"OK",IF(MMatem!$F$16=0,"NO OK","PARCIAL")),"NO OK")</f>
        <v>OK</v>
      </c>
      <c r="H11" s="217" t="str">
        <f>+IFERROR(IF(MTeleco!$F$16/MTeleco!$E$16=1,"OK",IF(MTeleco!$F$16=0,"NO OK","PARCIAL")),"NO OK")</f>
        <v>OK</v>
      </c>
      <c r="I11" s="217" t="str">
        <f>+IFERROR(IF(MCiberseg!$F$16/MCiberseg!$E$16=1,"OK",IF(MCiberseg!$F$16=0,"NO OK","PARCIAL")),"NO OK")</f>
        <v>OK</v>
      </c>
      <c r="J11" s="217" t="str">
        <f>+IFERROR(IF(MVision!$F$16/MVision!$E$16=1,"OK",IF(MVision!$F$16=0,"NO OK","PARCIAL")),"NO OK")</f>
        <v>OK</v>
      </c>
      <c r="K11" s="217" t="str">
        <f>+IFERROR(IF(MCuantica!$F$16/MCuantica!$E$16=1,"OK",IF(MCuantica!$F$16=0,"NO OK","PARCIAL")),"NO OK")</f>
        <v>OK</v>
      </c>
      <c r="M11" s="295">
        <f t="shared" si="2"/>
        <v>0</v>
      </c>
      <c r="N11" s="216" t="s">
        <v>168</v>
      </c>
      <c r="O11" s="217" t="str">
        <f>+IFERROR(IF(GTeleco!$J$16/GTeleco!$I$16=1,"OK",IF(GTeleco!$J$16=0,"NO OK","PARCIAL")),"NO OK")</f>
        <v>NO OK</v>
      </c>
      <c r="P11" s="217" t="str">
        <f>+IFERROR(IF(MMatem!$J$16/MMatem!$I$16=1,"OK",IF(MMatem!$J$16=0,"NO OK","PARCIAL")),"NO OK")</f>
        <v>NO OK</v>
      </c>
      <c r="Q11" s="217" t="str">
        <f>+IFERROR(IF(MTeleco!$J$16/MTeleco!$I$16=1,"OK",IF(MTeleco!$J$16=0,"NO OK","PARCIAL")),"NO OK")</f>
        <v>NO OK</v>
      </c>
      <c r="R11" s="217" t="str">
        <f>+IFERROR(IF(MCiberseg!$J$16/MCiberseg!$I$16=1,"OK",IF(MCiberseg!$J$16=0,"NO OK","PARCIAL")),"NO OK")</f>
        <v>NO OK</v>
      </c>
      <c r="S11" s="217" t="str">
        <f>+IFERROR(IF(MVision!$J$16/MVision!$I$16=1,"OK",IF(MVision!$J$16=0,"NO OK","PARCIAL")),"NO OK")</f>
        <v>NO OK</v>
      </c>
      <c r="T11" s="217" t="str">
        <f>+IFERROR(IF(MCuantica!$J$16/MCuantica!$I$16=1,"OK",IF(MCuantica!$J$16=0,"NO OK","PARCIAL")),"NO OK")</f>
        <v>NO OK</v>
      </c>
      <c r="U11" s="217" t="str">
        <f>+IFERROR(IF(MIOT!$J$16/MIOT!$I$16=1,"OK",IF(MIOT!$J$16=0,"NO OK","PARCIAL")),"NO OK")</f>
        <v>NO OK</v>
      </c>
      <c r="W11" s="295">
        <f t="shared" si="3"/>
        <v>0</v>
      </c>
      <c r="X11" s="216" t="s">
        <v>168</v>
      </c>
      <c r="Y11" s="217" t="str">
        <f>+IFERROR(IF(GTeleco!N$16/GTeleco!M$16=1,"OK",IF(GTeleco!N$16=0,"NO OK","PARCIAL")),"NO OK")</f>
        <v>NO OK</v>
      </c>
      <c r="Z11" s="217" t="str">
        <f>+IFERROR(IF(MMatem!N$16/MMatem!M$16=1,"OK",IF(MMatem!N$16=0,"NO OK","PARCIAL")),"NO OK")</f>
        <v>NO OK</v>
      </c>
      <c r="AA11" s="217" t="str">
        <f>+IFERROR(IF(MTeleco!N$16/MTeleco!M$16=1,"OK",IF(MTeleco!N$16=0,"NO OK","PARCIAL")),"NO OK")</f>
        <v>NO OK</v>
      </c>
      <c r="AB11" s="217" t="str">
        <f>+IFERROR(IF(MCiberseg!N$16/MCiberseg!M$16=1,"OK",IF(MCiberseg!N$16=0,"NO OK","PARCIAL")),"NO OK")</f>
        <v>NO OK</v>
      </c>
      <c r="AC11" s="217" t="str">
        <f>+IFERROR(IF(MVision!N$16/MVision!M$16=1,"OK",IF(MVision!N$16=0,"NO OK","PARCIAL")),"NO OK")</f>
        <v>NO OK</v>
      </c>
      <c r="AD11" s="217" t="str">
        <f>+IFERROR(IF(MCuantica!N$16/MCuantica!M$16=1,"OK",IF(MCuantica!N$16=0,"NO OK","PARCIAL")),"NO OK")</f>
        <v>NO OK</v>
      </c>
      <c r="AE11" s="217" t="str">
        <f>+IFERROR(IF(MIOT!N$16/MIOT!M$16=1,"OK",IF(MIOT!N$16=0,"NO OK","PARCIAL")),"NO OK")</f>
        <v>NO OK</v>
      </c>
      <c r="AZ11" s="228">
        <f>+IFERROR(GTeleco!$F$16/GTeleco!$E$16,0)</f>
        <v>1</v>
      </c>
      <c r="BA11" s="228">
        <f>+IFERROR(MMatem!$F$16/MMatem!$E$16,0)</f>
        <v>1</v>
      </c>
      <c r="BB11" s="228">
        <f>+IFERROR(MTeleco!$F$16/MTeleco!$E$16,0)</f>
        <v>1</v>
      </c>
      <c r="BC11" s="228">
        <f>+IFERROR(MCiberseg!$F$16/MCiberseg!$E$16,0)</f>
        <v>1</v>
      </c>
      <c r="BD11" s="228">
        <f>+IFERROR(MVision!$F$16/MVision!$E$16,0)</f>
        <v>1</v>
      </c>
      <c r="BE11" s="228">
        <f>+IFERROR(MCuantica!$F$16/MCuantica!$E$16,0)</f>
        <v>1</v>
      </c>
      <c r="BY11" s="233">
        <f>+IFERROR(GTeleco!$J$16/GTeleco!$I$16,0)</f>
        <v>0</v>
      </c>
      <c r="BZ11" s="233">
        <f>+IFERROR(MMatem!$J$16/MMatem!$I$16,0)</f>
        <v>0</v>
      </c>
      <c r="CA11" s="233">
        <f>+IFERROR(MTeleco!$J$16/MTeleco!$I$16,0)</f>
        <v>0</v>
      </c>
      <c r="CB11" s="233">
        <f>+IFERROR(MCiberseg!$J$16/MCiberseg!$I$16,0)</f>
        <v>0</v>
      </c>
      <c r="CC11" s="233">
        <f>+IFERROR(MVision!$J$16/MVision!$I$16,0)</f>
        <v>0</v>
      </c>
      <c r="CD11" s="233">
        <f>+IFERROR(MCuantica!$J$16/MCuantica!$I$16,0)</f>
        <v>0</v>
      </c>
      <c r="CE11" s="233">
        <f>+IFERROR(MIOT!$J$16/MIOT!$I$16,0)</f>
        <v>0</v>
      </c>
      <c r="CK11" s="228">
        <f>+IFERROR(GTeleco!N$16/GTeleco!M16,0)</f>
        <v>0</v>
      </c>
      <c r="CL11" s="228">
        <f>+IFERROR(MMatem!N$16/MMatem!M16,0)</f>
        <v>0</v>
      </c>
      <c r="CM11" s="228">
        <f>+IFERROR(MTeleco!N$16/MTeleco!M16,0)</f>
        <v>0</v>
      </c>
      <c r="CN11" s="228">
        <f>+IFERROR(MCiberseg!N$16/MCiberseg!M16,0)</f>
        <v>0</v>
      </c>
      <c r="CO11" s="228">
        <f>+IFERROR(MVision!N$16/MVision!M16,0)</f>
        <v>0</v>
      </c>
      <c r="CP11" s="228">
        <f>+IFERROR(MCuantica!N$16/MCuantica!M16,0)</f>
        <v>0</v>
      </c>
      <c r="CQ11" s="228">
        <f>+IFERROR(MIOT!N$16/MIOT!M16,0)</f>
        <v>0</v>
      </c>
    </row>
    <row r="12" spans="1:95" ht="30" customHeight="1">
      <c r="A12" s="255" t="s">
        <v>10</v>
      </c>
      <c r="B12" s="256" t="s">
        <v>75</v>
      </c>
      <c r="C12" s="257" t="s">
        <v>7</v>
      </c>
      <c r="D12" s="250">
        <f t="shared" si="1"/>
        <v>1</v>
      </c>
      <c r="E12" s="216" t="s">
        <v>168</v>
      </c>
      <c r="F12" s="217" t="str">
        <f>+IFERROR(IF(GTeleco!$F$20/GTeleco!$E$20=1,"OK",IF(GTeleco!$F$20=0,"NO OK","PARCIAL")),"NO OK")</f>
        <v>OK</v>
      </c>
      <c r="G12" s="217" t="str">
        <f>+IFERROR(IF(MMatem!$F$20/MMatem!$E$20=1,"OK",IF(MMatem!$F$20=0,"NO OK","PARCIAL")),"NO OK")</f>
        <v>OK</v>
      </c>
      <c r="H12" s="217" t="str">
        <f>+IFERROR(IF(MTeleco!$F$20/MTeleco!$E$20=1,"OK",IF(MTeleco!$F$20=0,"NO OK","PARCIAL")),"NO OK")</f>
        <v>OK</v>
      </c>
      <c r="I12" s="217" t="str">
        <f>+IFERROR(IF(MCiberseg!$F$20/MCiberseg!$E$20=1,"OK",IF(MCiberseg!$F$20=0,"NO OK","PARCIAL")),"NO OK")</f>
        <v>OK</v>
      </c>
      <c r="J12" s="217" t="str">
        <f>+IFERROR(IF(MVision!$F$20/MVision!$E$20=1,"OK",IF(MVision!$F$20=0,"NO OK","PARCIAL")),"NO OK")</f>
        <v>OK</v>
      </c>
      <c r="K12" s="217" t="str">
        <f>+IFERROR(IF(MCuantica!$F$20/MCuantica!$E$20=1,"OK",IF(MCuantica!$F$20=0,"NO OK","PARCIAL")),"NO OK")</f>
        <v>OK</v>
      </c>
      <c r="M12" s="295">
        <f t="shared" si="2"/>
        <v>0</v>
      </c>
      <c r="N12" s="216" t="s">
        <v>168</v>
      </c>
      <c r="O12" s="217" t="str">
        <f>+IFERROR(IF(GTeleco!$J$20/GTeleco!$I$20=1,"OK",IF(GTeleco!$J$20=0,"NO OK","PARCIAL")),"NO OK")</f>
        <v>NO OK</v>
      </c>
      <c r="P12" s="217" t="str">
        <f>+IFERROR(IF(MMatem!$J$20/MMatem!$I$20=1,"OK",IF(MMatem!$J$20=0,"NO OK","PARCIAL")),"NO OK")</f>
        <v>NO OK</v>
      </c>
      <c r="Q12" s="217" t="str">
        <f>+IFERROR(IF(MTeleco!$J$20/MTeleco!$I$20=1,"OK",IF(MTeleco!$J$20=0,"NO OK","PARCIAL")),"NO OK")</f>
        <v>NO OK</v>
      </c>
      <c r="R12" s="217" t="str">
        <f>+IFERROR(IF(MCiberseg!$J$20/MCiberseg!$I$20=1,"OK",IF(MCiberseg!$J$20=0,"NO OK","PARCIAL")),"NO OK")</f>
        <v>NO OK</v>
      </c>
      <c r="S12" s="217" t="str">
        <f>+IFERROR(IF(MVision!$J$20/MVision!$I$20=1,"OK",IF(MVision!$J$20=0,"NO OK","PARCIAL")),"NO OK")</f>
        <v>NO OK</v>
      </c>
      <c r="T12" s="217" t="str">
        <f>+IFERROR(IF(MCuantica!$J$20/MCuantica!$I$20=1,"OK",IF(MCuantica!$J$20=0,"NO OK","PARCIAL")),"NO OK")</f>
        <v>NO OK</v>
      </c>
      <c r="U12" s="217" t="str">
        <f>+IFERROR(IF(MIOT!$J$20/MIOT!$I$20=1,"OK",IF(MIOT!$J$20=0,"NO OK","PARCIAL")),"NO OK")</f>
        <v>NO OK</v>
      </c>
      <c r="W12" s="295">
        <f t="shared" si="3"/>
        <v>0</v>
      </c>
      <c r="X12" s="216" t="s">
        <v>168</v>
      </c>
      <c r="Y12" s="217" t="str">
        <f>+IFERROR(IF(GTeleco!N$20/GTeleco!M$20=1,"OK",IF(GTeleco!N$20=0,"NO OK","PARCIAL")),"NO OK")</f>
        <v>NO OK</v>
      </c>
      <c r="Z12" s="217" t="str">
        <f>+IFERROR(IF(MMatem!N$20/MMatem!M$20=1,"OK",IF(MMatem!N$20=0,"NO OK","PARCIAL")),"NO OK")</f>
        <v>NO OK</v>
      </c>
      <c r="AA12" s="217" t="str">
        <f>+IFERROR(IF(MTeleco!N$20/MTeleco!M$20=1,"OK",IF(MTeleco!N$20=0,"NO OK","PARCIAL")),"NO OK")</f>
        <v>NO OK</v>
      </c>
      <c r="AB12" s="217" t="str">
        <f>+IFERROR(IF(MCiberseg!N$20/MCiberseg!M$20=1,"OK",IF(MCiberseg!N$20=0,"NO OK","PARCIAL")),"NO OK")</f>
        <v>NO OK</v>
      </c>
      <c r="AC12" s="217" t="str">
        <f>+IFERROR(IF(MVision!N$20/MVision!M$20=1,"OK",IF(MVision!N$20=0,"NO OK","PARCIAL")),"NO OK")</f>
        <v>NO OK</v>
      </c>
      <c r="AD12" s="217" t="str">
        <f>+IFERROR(IF(MCuantica!N$20/MCuantica!M$20=1,"OK",IF(MCuantica!N$20=0,"NO OK","PARCIAL")),"NO OK")</f>
        <v>NO OK</v>
      </c>
      <c r="AE12" s="217" t="str">
        <f>+IFERROR(IF(MIOT!N$20/MIOT!M$20=1,"OK",IF(MIOT!N$20=0,"NO OK","PARCIAL")),"NO OK")</f>
        <v>NO OK</v>
      </c>
      <c r="AZ12" s="228">
        <f>+IFERROR(GTeleco!$F$20/GTeleco!$E$20,0)</f>
        <v>1</v>
      </c>
      <c r="BA12" s="228">
        <f>+IFERROR(MMatem!$F$20/MMatem!$E$20,0)</f>
        <v>1</v>
      </c>
      <c r="BB12" s="228">
        <f>+IFERROR(MTeleco!$F$20/MTeleco!$E$20,0)</f>
        <v>1</v>
      </c>
      <c r="BC12" s="228">
        <f>+IFERROR(MCiberseg!$F$20/MCiberseg!$E$20,0)</f>
        <v>1</v>
      </c>
      <c r="BD12" s="228">
        <f>+IFERROR(MVision!$F$20/MVision!$E$20,0)</f>
        <v>1</v>
      </c>
      <c r="BE12" s="228">
        <f>+IFERROR(MCuantica!$F$20/MCuantica!$E$20,0)</f>
        <v>1</v>
      </c>
      <c r="BY12" s="233">
        <f>+IFERROR(GTeleco!$J$20/GTeleco!$I$20,0)</f>
        <v>0</v>
      </c>
      <c r="BZ12" s="233">
        <f>+IFERROR(MMatem!$J$20/MMatem!$I$20,0)</f>
        <v>0</v>
      </c>
      <c r="CA12" s="233">
        <f>+IFERROR(MTeleco!$J$20/MTeleco!$I$20,0)</f>
        <v>0</v>
      </c>
      <c r="CB12" s="233">
        <f>+IFERROR(MCiberseg!$J$20/MCiberseg!$I$20,0)</f>
        <v>0</v>
      </c>
      <c r="CC12" s="233">
        <f>+IFERROR(MVision!$J$20/MVision!$I$20,0)</f>
        <v>0</v>
      </c>
      <c r="CD12" s="233">
        <f>+IFERROR(MCuantica!$J$20/MCuantica!$I$20,0)</f>
        <v>0</v>
      </c>
      <c r="CE12" s="233">
        <f>+IFERROR(MIOT!$J$20/MIOT!$I$20,0)</f>
        <v>0</v>
      </c>
      <c r="CK12" s="228">
        <f>+IFERROR(GTeleco!N$20/GTeleco!M$20,0)</f>
        <v>0</v>
      </c>
      <c r="CL12" s="228">
        <f>+IFERROR(MMatem!N$20/MMatem!M$20,0)</f>
        <v>0</v>
      </c>
      <c r="CM12" s="228">
        <f>+IFERROR(MTeleco!N$20/MTeleco!M$20,0)</f>
        <v>0</v>
      </c>
      <c r="CN12" s="228">
        <f>+IFERROR(MCiberseg!N$20/MCiberseg!M$20,0)</f>
        <v>0</v>
      </c>
      <c r="CO12" s="228">
        <f>+IFERROR(MVision!N$20/MVision!M$20,0)</f>
        <v>0</v>
      </c>
      <c r="CP12" s="228">
        <f>+IFERROR(MCuantica!N$20/MCuantica!M$20,0)</f>
        <v>0</v>
      </c>
      <c r="CQ12" s="228">
        <f>+IFERROR(MIOT!N$20/MIOT!M$20,0)</f>
        <v>0</v>
      </c>
    </row>
    <row r="13" spans="1:95" ht="30" customHeight="1">
      <c r="A13" s="255" t="s">
        <v>14</v>
      </c>
      <c r="B13" s="256" t="s">
        <v>78</v>
      </c>
      <c r="C13" s="257" t="s">
        <v>150</v>
      </c>
      <c r="D13" s="250">
        <f t="shared" si="1"/>
        <v>0.94999999999999984</v>
      </c>
      <c r="E13" s="218" t="s">
        <v>168</v>
      </c>
      <c r="F13" s="217" t="str">
        <f>+IFERROR(IF(GTeleco!$F$24/GTeleco!$E$24=1,"OK",IF(GTeleco!$F$24=0,"NO OK","PARCIAL")),"NO OK")</f>
        <v>PARCIAL</v>
      </c>
      <c r="G13" s="217" t="str">
        <f>+IFERROR(IF(MMatem!$F$24/MMatem!$E$24=1,"OK",IF(MMatem!$F$24=0,"NO OK","PARCIAL")),"NO OK")</f>
        <v>OK</v>
      </c>
      <c r="H13" s="217" t="str">
        <f>+IFERROR(IF(MTeleco!$F$24/MTeleco!$E$24=1,"OK",IF(MTeleco!$F$24=0,"NO OK","PARCIAL")),"NO OK")</f>
        <v>OK</v>
      </c>
      <c r="I13" s="217" t="str">
        <f>+IFERROR(IF(MCiberseg!$F$24/MCiberseg!$E$24=1,"OK",IF(MCiberseg!$F$24=0,"NO OK","PARCIAL")),"NO OK")</f>
        <v>PARCIAL</v>
      </c>
      <c r="J13" s="217" t="str">
        <f>+IFERROR(IF(MVision!$F$24/MVision!$E$24=1,"OK",IF(MVision!$F$24=0,"NO OK","PARCIAL")),"NO OK")</f>
        <v>OK</v>
      </c>
      <c r="K13" s="217" t="str">
        <f>+IFERROR(IF(MCuantica!$F$24/MCuantica!$E$24=1,"OK",IF(MCuantica!$F$24=0,"NO OK","PARCIAL")),"NO OK")</f>
        <v>OK</v>
      </c>
      <c r="M13" s="295">
        <f t="shared" si="2"/>
        <v>0</v>
      </c>
      <c r="N13" s="218" t="s">
        <v>168</v>
      </c>
      <c r="O13" s="217" t="str">
        <f>+IFERROR(IF(GTeleco!$J$24/GTeleco!$I$24=1,"OK",IF(GTeleco!$J$24=0,"NO OK","PARCIAL")),"NO OK")</f>
        <v>NO OK</v>
      </c>
      <c r="P13" s="217" t="str">
        <f>+IFERROR(IF(MMatem!$J$24/MMatem!$I$24=1,"OK",IF(MMatem!$J$24=0,"NO OK","PARCIAL")),"NO OK")</f>
        <v>NO OK</v>
      </c>
      <c r="Q13" s="217" t="str">
        <f>+IFERROR(IF(MTeleco!$J$24/MTeleco!$I$24=1,"OK",IF(MTeleco!$J$24=0,"NO OK","PARCIAL")),"NO OK")</f>
        <v>NO OK</v>
      </c>
      <c r="R13" s="217" t="str">
        <f>+IFERROR(IF(MCiberseg!$J$24/MCiberseg!$I$24=1,"OK",IF(MCiberseg!$J$24=0,"NO OK","PARCIAL")),"NO OK")</f>
        <v>NO OK</v>
      </c>
      <c r="S13" s="217" t="str">
        <f>+IFERROR(IF(MVision!$J$24/MVision!$I$24=1,"OK",IF(MVision!$J$24=0,"NO OK","PARCIAL")),"NO OK")</f>
        <v>NO OK</v>
      </c>
      <c r="T13" s="217" t="str">
        <f>+IFERROR(IF(MCuantica!$J$24/MCuantica!$I$24=1,"OK",IF(MCuantica!$J$24=0,"NO OK","PARCIAL")),"NO OK")</f>
        <v>NO OK</v>
      </c>
      <c r="U13" s="217" t="str">
        <f>+IFERROR(IF(MIOT!$J$24/MIOT!$I$24=1,"OK",IF(MIOT!$J$24=0,"NO OK","PARCIAL")),"NO OK")</f>
        <v>NO OK</v>
      </c>
      <c r="W13" s="295">
        <f t="shared" si="3"/>
        <v>0</v>
      </c>
      <c r="X13" s="218" t="s">
        <v>168</v>
      </c>
      <c r="Y13" s="217" t="str">
        <f>+IFERROR(IF(GTeleco!N$24/GTeleco!M$24=1,"OK",IF(GTeleco!N$24=0,"NO OK","PARCIAL")),"NO OK")</f>
        <v>NO OK</v>
      </c>
      <c r="Z13" s="217" t="str">
        <f>+IFERROR(IF(MMatem!N$24/MMatem!M$24=1,"OK",IF(MMatem!N$24=0,"NO OK","PARCIAL")),"NO OK")</f>
        <v>NO OK</v>
      </c>
      <c r="AA13" s="217" t="str">
        <f>+IFERROR(IF(MTeleco!N$24/MTeleco!M$24=1,"OK",IF(MTeleco!N$24=0,"NO OK","PARCIAL")),"NO OK")</f>
        <v>NO OK</v>
      </c>
      <c r="AB13" s="217" t="str">
        <f>+IFERROR(IF(MCiberseg!N$24/MCiberseg!M$24=1,"OK",IF(MCiberseg!N$24=0,"NO OK","PARCIAL")),"NO OK")</f>
        <v>NO OK</v>
      </c>
      <c r="AC13" s="217" t="str">
        <f>+IFERROR(IF(MVision!N$24/MVision!M$24=1,"OK",IF(MVision!N$24=0,"NO OK","PARCIAL")),"NO OK")</f>
        <v>NO OK</v>
      </c>
      <c r="AD13" s="217" t="str">
        <f>+IFERROR(IF(MCuantica!N$24/MCuantica!M$24=1,"OK",IF(MCuantica!N$24=0,"NO OK","PARCIAL")),"NO OK")</f>
        <v>NO OK</v>
      </c>
      <c r="AE13" s="217" t="str">
        <f>+IFERROR(IF(MIOT!N$24/MIOT!M$24=1,"OK",IF(MIOT!N$24=0,"NO OK","PARCIAL")),"NO OK")</f>
        <v>NO OK</v>
      </c>
      <c r="AZ13" s="228">
        <f>+IFERROR(GTeleco!$F$24/GTeleco!$E$24,0)</f>
        <v>0.8</v>
      </c>
      <c r="BA13" s="228">
        <f>+IFERROR(MMatem!$F$24/MMatem!$E$24,0)</f>
        <v>1</v>
      </c>
      <c r="BB13" s="228">
        <f>+IFERROR(MTeleco!$F$24/MTeleco!$E$24,0)</f>
        <v>1</v>
      </c>
      <c r="BC13" s="228">
        <f>+IFERROR(MCiberseg!$F$24/MCiberseg!$E$24,0)</f>
        <v>0.9</v>
      </c>
      <c r="BD13" s="228">
        <f>+IFERROR(MVision!$F$24/MVision!$E$24,0)</f>
        <v>1</v>
      </c>
      <c r="BE13" s="228">
        <f>+IFERROR(MCuantica!$F$24/MCuantica!$E$24,0)</f>
        <v>1</v>
      </c>
      <c r="BY13" s="233">
        <f>+IFERROR(GTeleco!$J$24/GTeleco!$I$24,0)</f>
        <v>0</v>
      </c>
      <c r="BZ13" s="233">
        <f>+IFERROR(MMatem!$J$24/MMatem!$I$24,0)</f>
        <v>0</v>
      </c>
      <c r="CA13" s="233">
        <f>+IFERROR(MTeleco!$J$24/MTeleco!$I$24,0)</f>
        <v>0</v>
      </c>
      <c r="CB13" s="233">
        <f>+IFERROR(MCiberseg!$J$24/MCiberseg!$I$24,0)</f>
        <v>0</v>
      </c>
      <c r="CC13" s="233">
        <f>+IFERROR(MVision!$J$24/MVision!$I$24,0)</f>
        <v>0</v>
      </c>
      <c r="CD13" s="233">
        <f>+IFERROR(MCuantica!$J$24/MCuantica!$I$24,0)</f>
        <v>0</v>
      </c>
      <c r="CE13" s="233">
        <f>+IFERROR(MIOT!$J$24/MIOT!$I$24,0)</f>
        <v>0</v>
      </c>
      <c r="CK13" s="228">
        <f>+IFERROR(GTeleco!N$24/GTeleco!M$24,0)</f>
        <v>0</v>
      </c>
      <c r="CL13" s="228">
        <f>+IFERROR(MMatem!N$24/MMatem!M$24,0)</f>
        <v>0</v>
      </c>
      <c r="CM13" s="228">
        <f>+IFERROR(MTeleco!N$24/MTeleco!M$24,0)</f>
        <v>0</v>
      </c>
      <c r="CN13" s="228">
        <f>+IFERROR(MCiberseg!N$24/MCiberseg!M$24,0)</f>
        <v>0</v>
      </c>
      <c r="CO13" s="228">
        <f>+IFERROR(MVision!N$24/MVision!M$24,0)</f>
        <v>0</v>
      </c>
      <c r="CP13" s="228">
        <f>+IFERROR(MCuantica!N$24/MCuantica!M$24,0)</f>
        <v>0</v>
      </c>
      <c r="CQ13" s="228">
        <f>+IFERROR(MIOT!N$24/MIOT!M$24,0)</f>
        <v>0</v>
      </c>
    </row>
    <row r="14" spans="1:95" ht="30" customHeight="1" thickBot="1">
      <c r="A14" s="258" t="s">
        <v>15</v>
      </c>
      <c r="B14" s="259" t="s">
        <v>92</v>
      </c>
      <c r="C14" s="260" t="s">
        <v>306</v>
      </c>
      <c r="D14" s="251">
        <f t="shared" si="1"/>
        <v>0.83333333333333337</v>
      </c>
      <c r="E14" s="219" t="s">
        <v>168</v>
      </c>
      <c r="F14" s="220" t="str">
        <f>+IFERROR(IF(GTeleco!$F$37/GTeleco!$E$37=1,"OK",IF(GTeleco!$F$37=0,"NO OK","PARCIAL")),"NO OK")</f>
        <v>NO OK</v>
      </c>
      <c r="G14" s="220" t="str">
        <f>+IFERROR(IF(MMatem!$F$37/MMatem!$E$37=1,"OK",IF(MMatem!$F$37=0,"NO OK","PARCIAL")),"NO OK")</f>
        <v>OK</v>
      </c>
      <c r="H14" s="220" t="str">
        <f>+IFERROR(IF(MTeleco!$F$37/MTeleco!$E$37=1,"OK",IF(MTeleco!$F$37=0,"NO OK","PARCIAL")),"NO OK")</f>
        <v>OK</v>
      </c>
      <c r="I14" s="220" t="str">
        <f>+IFERROR(IF(MCiberseg!$F$37/MCiberseg!$E$37=1,"OK",IF(MCiberseg!$F$37=0,"NO OK","PARCIAL")),"NO OK")</f>
        <v>OK</v>
      </c>
      <c r="J14" s="220" t="str">
        <f>+IFERROR(IF(MVision!$F$37/MVision!$E$37=1,"OK",IF(MVision!$F$37=0,"NO OK","PARCIAL")),"NO OK")</f>
        <v>OK</v>
      </c>
      <c r="K14" s="220" t="str">
        <f>+IFERROR(IF(MCuantica!$F$37/MCuantica!$E$37=1,"OK",IF(MCuantica!$F$37=0,"NO OK","PARCIAL")),"NO OK")</f>
        <v>OK</v>
      </c>
      <c r="M14" s="296">
        <f t="shared" si="2"/>
        <v>0</v>
      </c>
      <c r="N14" s="219" t="s">
        <v>168</v>
      </c>
      <c r="O14" s="220" t="str">
        <f>+IFERROR(IF(GTeleco!$J$37/GTeleco!$I$37=1,"OK",IF(GTeleco!$J$37=0,"NO OK","PARCIAL")),"NO OK")</f>
        <v>NO OK</v>
      </c>
      <c r="P14" s="220" t="str">
        <f>+IFERROR(IF(MMatem!$J$37/MMatem!$I$37=1,"OK",IF(MMatem!$J$37=0,"NO OK","PARCIAL")),"NO OK")</f>
        <v>NO OK</v>
      </c>
      <c r="Q14" s="220" t="str">
        <f>+IFERROR(IF(MTeleco!$J$37/MTeleco!$I$37=1,"OK",IF(MTeleco!$J$37=0,"NO OK","PARCIAL")),"NO OK")</f>
        <v>NO OK</v>
      </c>
      <c r="R14" s="220" t="str">
        <f>+IFERROR(IF(MCiberseg!$J$37/MCiberseg!$I$37=1,"OK",IF(MCiberseg!$J$37=0,"NO OK","PARCIAL")),"NO OK")</f>
        <v>NO OK</v>
      </c>
      <c r="S14" s="220" t="str">
        <f>+IFERROR(IF(MVision!$J$37/MVision!$I$37=1,"OK",IF(MVision!$J$37=0,"NO OK","PARCIAL")),"NO OK")</f>
        <v>NO OK</v>
      </c>
      <c r="T14" s="220" t="str">
        <f>+IFERROR(IF(MCuantica!$J$37/MCuantica!$I$37=1,"OK",IF(MCuantica!$J$37=0,"NO OK","PARCIAL")),"NO OK")</f>
        <v>NO OK</v>
      </c>
      <c r="U14" s="220" t="str">
        <f>+IFERROR(IF(MIOT!$J$37/MIOT!$I$37=1,"OK",IF(MIOT!$J$37=0,"NO OK","PARCIAL")),"NO OK")</f>
        <v>NO OK</v>
      </c>
      <c r="W14" s="296">
        <f t="shared" si="3"/>
        <v>0</v>
      </c>
      <c r="X14" s="219" t="s">
        <v>168</v>
      </c>
      <c r="Y14" s="220" t="str">
        <f>+IFERROR(IF(GTeleco!N$37/GTeleco!M$37=1,"OK",IF(GTeleco!N$37=0,"NO OK","PARCIAL")),"NO OK")</f>
        <v>NO OK</v>
      </c>
      <c r="Z14" s="220" t="str">
        <f>+IFERROR(IF(MMatem!N$37/MMatem!M$37=1,"OK",IF(MMatem!N$37=0,"NO OK","PARCIAL")),"NO OK")</f>
        <v>NO OK</v>
      </c>
      <c r="AA14" s="220" t="str">
        <f>+IFERROR(IF(MTeleco!N$37/MTeleco!M$37=1,"OK",IF(MTeleco!N$37=0,"NO OK","PARCIAL")),"NO OK")</f>
        <v>NO OK</v>
      </c>
      <c r="AB14" s="220" t="str">
        <f>+IFERROR(IF(MCiberseg!N$37/MCiberseg!M$37=1,"OK",IF(MCiberseg!N$37=0,"NO OK","PARCIAL")),"NO OK")</f>
        <v>NO OK</v>
      </c>
      <c r="AC14" s="220" t="str">
        <f>+IFERROR(IF(MVision!N$37/MVision!M$37=1,"OK",IF(MVision!N$37=0,"NO OK","PARCIAL")),"NO OK")</f>
        <v>NO OK</v>
      </c>
      <c r="AD14" s="220" t="str">
        <f>+IFERROR(IF(MCuantica!N$37/MCuantica!M$37=1,"OK",IF(MCuantica!N$37=0,"NO OK","PARCIAL")),"NO OK")</f>
        <v>NO OK</v>
      </c>
      <c r="AE14" s="220" t="str">
        <f>+IFERROR(IF(MIOT!N$37/MIOT!M$37=1,"OK",IF(MIOT!N$37=0,"NO OK","PARCIAL")),"NO OK")</f>
        <v>NO OK</v>
      </c>
      <c r="AZ14" s="229">
        <f>+IFERROR(GTeleco!$F$37/GTeleco!$E$37,0)</f>
        <v>0</v>
      </c>
      <c r="BA14" s="229">
        <f>+IFERROR(MMatem!$F$37/MMatem!$E$37,0)</f>
        <v>1</v>
      </c>
      <c r="BB14" s="229">
        <f>+IFERROR(MTeleco!$F$37/MTeleco!$E$37,0)</f>
        <v>1</v>
      </c>
      <c r="BC14" s="229">
        <f>+IFERROR(MCiberseg!$F$37/MCiberseg!$E$37,0)</f>
        <v>1</v>
      </c>
      <c r="BD14" s="229">
        <f>+IFERROR(MVision!$F$37/MVision!$E$37,0)</f>
        <v>1</v>
      </c>
      <c r="BE14" s="229">
        <f>+IFERROR(MCuantica!$F$37/MCuantica!$E$37,0)</f>
        <v>1</v>
      </c>
      <c r="BY14" s="234">
        <f>+IFERROR(GTeleco!$J$37/GTeleco!$I$37,0)</f>
        <v>0</v>
      </c>
      <c r="BZ14" s="234">
        <f>+IFERROR(MMatem!$J$37/MMatem!$I$37,0)</f>
        <v>0</v>
      </c>
      <c r="CA14" s="234">
        <f>+IFERROR(MTeleco!$J$37/MTeleco!$I$37,0)</f>
        <v>0</v>
      </c>
      <c r="CB14" s="234">
        <f>+IFERROR(MCiberseg!$J$37/MCiberseg!$I$37,0)</f>
        <v>0</v>
      </c>
      <c r="CC14" s="234">
        <f>+IFERROR(MVision!$J$37/MVision!$I$37,0)</f>
        <v>0</v>
      </c>
      <c r="CD14" s="234">
        <f>+IFERROR(MCuantica!$J$37/MCuantica!$I$37,0)</f>
        <v>0</v>
      </c>
      <c r="CE14" s="234">
        <f>+IFERROR(MIOT!$J$37/MIOT!$I$37,0)</f>
        <v>0</v>
      </c>
      <c r="CK14" s="229">
        <f>+IFERROR(GTeleco!N$37/GTeleco!M$37,0)</f>
        <v>0</v>
      </c>
      <c r="CL14" s="229">
        <f>+IFERROR(MMatem!N$37/MMatem!M$37,0)</f>
        <v>0</v>
      </c>
      <c r="CM14" s="229">
        <f>+IFERROR(MTeleco!N$37/MTeleco!M$37,0)</f>
        <v>0</v>
      </c>
      <c r="CN14" s="229">
        <f>+IFERROR(MCiberseg!N$37/MCiberseg!M$37,0)</f>
        <v>0</v>
      </c>
      <c r="CO14" s="229">
        <f>+IFERROR(MVision!N$37/MVision!M$37,0)</f>
        <v>0</v>
      </c>
      <c r="CP14" s="229">
        <f>+IFERROR(MCuantica!N$37/MCuantica!M$37,0)</f>
        <v>0</v>
      </c>
      <c r="CQ14" s="229">
        <f>+IFERROR(MIOT!N$37/MIOT!M$37,0)</f>
        <v>0</v>
      </c>
    </row>
    <row r="15" spans="1:95" ht="30" customHeight="1">
      <c r="A15" s="210"/>
      <c r="B15" s="211"/>
      <c r="C15" s="211"/>
      <c r="F15" s="50"/>
      <c r="G15" s="50"/>
      <c r="H15" s="50"/>
      <c r="I15" s="50"/>
      <c r="J15" s="50"/>
      <c r="K15" s="50"/>
      <c r="O15" s="50"/>
      <c r="P15" s="50"/>
      <c r="Q15" s="50"/>
      <c r="R15" s="50"/>
      <c r="S15" s="50"/>
      <c r="T15" s="50"/>
      <c r="U15" s="50"/>
      <c r="Y15" s="50"/>
      <c r="Z15" s="50"/>
      <c r="AA15" s="50"/>
      <c r="AB15" s="50"/>
      <c r="AC15" s="50"/>
      <c r="AD15" s="50"/>
      <c r="AE15" s="50"/>
      <c r="AZ15" s="244"/>
      <c r="BA15" s="244"/>
      <c r="BB15" s="244"/>
      <c r="BC15" s="244"/>
      <c r="BD15" s="244"/>
      <c r="BE15" s="244"/>
      <c r="BY15" s="244"/>
      <c r="BZ15" s="244"/>
      <c r="CA15" s="244"/>
      <c r="CB15" s="244"/>
      <c r="CC15" s="244"/>
      <c r="CD15" s="244"/>
      <c r="CE15" s="244"/>
      <c r="CK15" s="289"/>
      <c r="CL15" s="289"/>
      <c r="CM15" s="289"/>
      <c r="CN15" s="289"/>
      <c r="CO15" s="289"/>
      <c r="CP15" s="289"/>
      <c r="CQ15" s="289"/>
    </row>
    <row r="16" spans="1:95" ht="30" customHeight="1">
      <c r="A16" s="574" t="s">
        <v>20</v>
      </c>
      <c r="B16" s="574"/>
      <c r="C16" s="212"/>
      <c r="D16" s="40"/>
      <c r="E16" s="38"/>
      <c r="F16" s="38"/>
      <c r="G16" s="38"/>
      <c r="H16" s="38"/>
      <c r="I16" s="38"/>
      <c r="J16" s="38"/>
      <c r="K16" s="38"/>
      <c r="M16" s="40"/>
      <c r="N16" s="38"/>
      <c r="O16" s="38"/>
      <c r="P16" s="38"/>
      <c r="Q16" s="38"/>
      <c r="R16" s="38"/>
      <c r="S16" s="38"/>
      <c r="T16" s="38"/>
      <c r="U16" s="38"/>
      <c r="W16" s="40"/>
      <c r="X16" s="38"/>
      <c r="Y16" s="38"/>
      <c r="Z16" s="38"/>
      <c r="AA16" s="38"/>
      <c r="AB16" s="38"/>
      <c r="AC16" s="38"/>
      <c r="AD16" s="38"/>
      <c r="AE16" s="38"/>
      <c r="AZ16" s="225"/>
      <c r="BA16" s="225"/>
      <c r="BB16" s="225"/>
      <c r="BC16" s="225"/>
      <c r="BD16" s="225"/>
      <c r="BE16" s="225"/>
      <c r="BY16" s="225"/>
      <c r="BZ16" s="225"/>
      <c r="CA16" s="225"/>
      <c r="CB16" s="225"/>
      <c r="CC16" s="225"/>
      <c r="CD16" s="225"/>
      <c r="CE16" s="225"/>
      <c r="CK16" s="225"/>
      <c r="CL16" s="225"/>
      <c r="CM16" s="225"/>
      <c r="CN16" s="225"/>
      <c r="CO16" s="225"/>
      <c r="CP16" s="225"/>
      <c r="CQ16" s="225"/>
    </row>
    <row r="17" spans="1:95" ht="13.5" customHeight="1" thickBot="1">
      <c r="A17" s="210"/>
      <c r="B17" s="211"/>
      <c r="C17" s="211"/>
      <c r="AZ17" s="244"/>
      <c r="BA17" s="244"/>
      <c r="BB17" s="244"/>
      <c r="BC17" s="244"/>
      <c r="BD17" s="244"/>
      <c r="BE17" s="244"/>
      <c r="BY17" s="244"/>
      <c r="BZ17" s="244"/>
      <c r="CA17" s="244"/>
      <c r="CB17" s="244"/>
      <c r="CC17" s="244"/>
      <c r="CD17" s="244"/>
      <c r="CE17" s="244"/>
      <c r="CK17" s="289"/>
      <c r="CL17" s="289"/>
      <c r="CM17" s="289"/>
      <c r="CN17" s="289"/>
      <c r="CO17" s="289"/>
      <c r="CP17" s="289"/>
      <c r="CQ17" s="289"/>
    </row>
    <row r="18" spans="1:95" s="53" customFormat="1" ht="30.75" customHeight="1">
      <c r="A18" s="252" t="s">
        <v>132</v>
      </c>
      <c r="B18" s="253" t="s">
        <v>324</v>
      </c>
      <c r="C18" s="254" t="s">
        <v>45</v>
      </c>
      <c r="D18" s="249">
        <f t="shared" ref="D18:D35" si="7">+AVERAGE(AZ18:BE18)</f>
        <v>1</v>
      </c>
      <c r="E18" s="221" t="s">
        <v>168</v>
      </c>
      <c r="F18" s="215" t="str">
        <f>+IFERROR(IF(GTeleco!$F$46/GTeleco!$E$46=1,"OK",IF(GTeleco!$F$46=0,"NO OK","PARCIAL")),"NO OK")</f>
        <v>OK</v>
      </c>
      <c r="G18" s="215" t="str">
        <f>+IFERROR(IF(MMatem!$F$46/MMatem!$E$46=1,"OK",IF(MMatem!$F$46=0,"NO OK","PARCIAL")),"NO OK")</f>
        <v>OK</v>
      </c>
      <c r="H18" s="215" t="str">
        <f>+IFERROR(IF(MTeleco!$F$46/MTeleco!$E$46=1,"OK",IF(MTeleco!$F$46=0,"NO OK","PARCIAL")),"NO OK")</f>
        <v>OK</v>
      </c>
      <c r="I18" s="215" t="str">
        <f>+IFERROR(IF(MCiberseg!$F$46/MCiberseg!$E$46=1,"OK",IF(MCiberseg!$F$46=0,"NO OK","PARCIAL")),"NO OK")</f>
        <v>OK</v>
      </c>
      <c r="J18" s="215" t="str">
        <f>+IFERROR(IF(MVision!$F$46/MVision!$E$46=1,"OK",IF(MVision!$F$46=0,"NO OK","PARCIAL")),"NO OK")</f>
        <v>OK</v>
      </c>
      <c r="K18" s="215" t="str">
        <f>+IFERROR(IF(MCuantica!$F$46/MCuantica!$E$46=1,"OK",IF(MCuantica!$F$46=0,"NO OK","PARCIAL")),"NO OK")</f>
        <v>OK</v>
      </c>
      <c r="L18"/>
      <c r="M18" s="294">
        <f>+AVERAGE(BY18:CE18)</f>
        <v>0</v>
      </c>
      <c r="N18" s="221" t="s">
        <v>168</v>
      </c>
      <c r="O18" s="215" t="str">
        <f>+IFERROR(IF(GTeleco!$J$46/GTeleco!$I$46=1,"OK",IF(GTeleco!$J$46=0,"NO OK","PARCIAL")),"NO OK")</f>
        <v>NO OK</v>
      </c>
      <c r="P18" s="215" t="str">
        <f>+IFERROR(IF(MMatem!$J$46/MMatem!$I$46=1,"OK",IF(MMatem!$J$46=0,"NO OK","PARCIAL")),"NO OK")</f>
        <v>NO OK</v>
      </c>
      <c r="Q18" s="215" t="str">
        <f>+IFERROR(IF(MTeleco!$J$46/MTeleco!$I$46=1,"OK",IF(MTeleco!$J$46=0,"NO OK","PARCIAL")),"NO OK")</f>
        <v>NO OK</v>
      </c>
      <c r="R18" s="215" t="str">
        <f>+IFERROR(IF(MCiberseg!$J$46/MCiberseg!$I$46=1,"OK",IF(MCiberseg!$J$46=0,"NO OK","PARCIAL")),"NO OK")</f>
        <v>NO OK</v>
      </c>
      <c r="S18" s="215" t="str">
        <f>+IFERROR(IF(MVision!$J$46/MVision!$I$46=1,"OK",IF(MVision!$J$46=0,"NO OK","PARCIAL")),"NO OK")</f>
        <v>NO OK</v>
      </c>
      <c r="T18" s="215" t="str">
        <f>+IFERROR(IF(MCuantica!$J$46/MCuantica!$I$46=1,"OK",IF(MCuantica!$J$46=0,"NO OK","PARCIAL")),"NO OK")</f>
        <v>NO OK</v>
      </c>
      <c r="U18" s="215" t="str">
        <f>+IFERROR(IF(MIOT!$J$46/MIOT!$I$46=1,"OK",IF(MIOT!$J$46=0,"NO OK","PARCIAL")),"NO OK")</f>
        <v>NO OK</v>
      </c>
      <c r="V18"/>
      <c r="W18" s="294">
        <f t="shared" ref="W18:W34" si="8">+AVERAGE(CK18:CQ18)</f>
        <v>0</v>
      </c>
      <c r="X18" s="221" t="s">
        <v>168</v>
      </c>
      <c r="Y18" s="215" t="str">
        <f>+IFERROR(IF(GTeleco!N$46/GTeleco!M$46=1,"OK",IF(GTeleco!N$46=0,"NO OK","PARCIAL")),"NO OK")</f>
        <v>NO OK</v>
      </c>
      <c r="Z18" s="215" t="str">
        <f>+IFERROR(IF(MMatem!N$46/MMatem!M$46=1,"OK",IF(MMatem!N$46=0,"NO OK","PARCIAL")),"NO OK")</f>
        <v>NO OK</v>
      </c>
      <c r="AA18" s="215" t="str">
        <f>+IFERROR(IF(MTeleco!N$46/MTeleco!M$46=1,"OK",IF(MTeleco!N$46=0,"NO OK","PARCIAL")),"NO OK")</f>
        <v>NO OK</v>
      </c>
      <c r="AB18" s="215" t="str">
        <f>+IFERROR(IF(MCiberseg!N$46/MCiberseg!M$46=1,"OK",IF(MCiberseg!N$46=0,"NO OK","PARCIAL")),"NO OK")</f>
        <v>NO OK</v>
      </c>
      <c r="AC18" s="215" t="str">
        <f>+IFERROR(IF(MVision!N$46/MVision!M$46=1,"OK",IF(MVision!N$46=0,"NO OK","PARCIAL")),"NO OK")</f>
        <v>NO OK</v>
      </c>
      <c r="AD18" s="215" t="str">
        <f>+IFERROR(IF(MCuantica!N$46/MCuantica!M$46=1,"OK",IF(MCuantica!N$46=0,"NO OK","PARCIAL")),"NO OK")</f>
        <v>NO OK</v>
      </c>
      <c r="AE18" s="215" t="str">
        <f>+IFERROR(IF(MIOT!N$46/MIOT!M$46=1,"OK",IF(MIOT!N$46=0,"NO OK","PARCIAL")),"NO OK")</f>
        <v>NO OK</v>
      </c>
      <c r="AF18"/>
      <c r="AG18"/>
      <c r="AH18"/>
      <c r="AI18"/>
      <c r="AJ18"/>
      <c r="AK18"/>
      <c r="AL18"/>
      <c r="AM18"/>
      <c r="AN18"/>
      <c r="AO18"/>
      <c r="AP18"/>
      <c r="AQ18"/>
      <c r="AR18"/>
      <c r="AS18"/>
      <c r="AT18"/>
      <c r="AU18"/>
      <c r="AV18"/>
      <c r="AW18"/>
      <c r="AX18"/>
      <c r="AY18"/>
      <c r="AZ18" s="230">
        <f>+IFERROR(GTeleco!$F$46/GTeleco!$E$46,0)</f>
        <v>1</v>
      </c>
      <c r="BA18" s="230">
        <f>+IFERROR(MMatem!$F$46/MMatem!$E$46,0)</f>
        <v>1</v>
      </c>
      <c r="BB18" s="230">
        <f>+IFERROR(MTeleco!$F$46/MTeleco!$E$46,0)</f>
        <v>1</v>
      </c>
      <c r="BC18" s="230">
        <f>+IFERROR(MCiberseg!$F$46/MCiberseg!$E$46,0)</f>
        <v>1</v>
      </c>
      <c r="BD18" s="230">
        <f>+IFERROR(MVision!$F$46/MVision!$E$46,0)</f>
        <v>1</v>
      </c>
      <c r="BE18" s="230">
        <f>+IFERROR(MCuantica!$F$46/MCuantica!$E$46,0)</f>
        <v>1</v>
      </c>
      <c r="BF18"/>
      <c r="BY18" s="235">
        <f>+IFERROR(GTeleco!$J$46/GTeleco!$I$46,0)</f>
        <v>0</v>
      </c>
      <c r="BZ18" s="235">
        <f>+IFERROR(MMatem!$J$46/MMatem!$I$46,0)</f>
        <v>0</v>
      </c>
      <c r="CA18" s="235">
        <f>+IFERROR(MTeleco!$J$46/MTeleco!$I$46,0)</f>
        <v>0</v>
      </c>
      <c r="CB18" s="235">
        <f>+IFERROR(MCiberseg!$J$46/MCiberseg!$I$46,0)</f>
        <v>0</v>
      </c>
      <c r="CC18" s="235">
        <f>+IFERROR(MVision!$J$46/MVision!$I$46,0)</f>
        <v>0</v>
      </c>
      <c r="CD18" s="235">
        <f>+IFERROR(MCuantica!$J$46/MCuantica!$I$46,0)</f>
        <v>0</v>
      </c>
      <c r="CE18" s="235">
        <f>+IFERROR(MIOT!$J$46/MIOT!$I$46,0)</f>
        <v>0</v>
      </c>
      <c r="CF18"/>
      <c r="CK18" s="230">
        <f>+IFERROR(GTeleco!N$46/GTeleco!M$46,0)</f>
        <v>0</v>
      </c>
      <c r="CL18" s="230">
        <f>+IFERROR(MMatem!N$46/MMatem!M$46,0)</f>
        <v>0</v>
      </c>
      <c r="CM18" s="230">
        <f>+IFERROR(MTeleco!N$46/MTeleco!M$46,0)</f>
        <v>0</v>
      </c>
      <c r="CN18" s="230">
        <f>+IFERROR(MCiberseg!N$46/MCiberseg!M$46,0)</f>
        <v>0</v>
      </c>
      <c r="CO18" s="230">
        <f>+IFERROR(MVision!N$46/MVision!M$46,0)</f>
        <v>0</v>
      </c>
      <c r="CP18" s="230">
        <f>+IFERROR(MCuantica!N$46/MCuantica!M$46,0)</f>
        <v>0</v>
      </c>
      <c r="CQ18" s="230">
        <f>+IFERROR(MIOT!N$46/MIOT!M$46,0)</f>
        <v>0</v>
      </c>
    </row>
    <row r="19" spans="1:95" ht="30.75" customHeight="1">
      <c r="A19" s="255" t="s">
        <v>98</v>
      </c>
      <c r="B19" s="256" t="s">
        <v>41</v>
      </c>
      <c r="C19" s="257" t="s">
        <v>150</v>
      </c>
      <c r="D19" s="250">
        <f t="shared" si="7"/>
        <v>0.66666666666666663</v>
      </c>
      <c r="E19" s="218" t="s">
        <v>168</v>
      </c>
      <c r="F19" s="217" t="str">
        <f>+IF(GTeleco!$G$52="Meta Conseguida","OK","NO OK")</f>
        <v>NO OK</v>
      </c>
      <c r="G19" s="217" t="str">
        <f>+IF(MMatem!$G$52="Meta Conseguida","OK","NO OK")</f>
        <v>OK</v>
      </c>
      <c r="H19" s="217" t="str">
        <f>+IF(MTeleco!$G$52="Meta Conseguida","OK","NO OK")</f>
        <v>OK</v>
      </c>
      <c r="I19" s="217" t="str">
        <f>+IF(MCiberseg!$G$52="Meta Conseguida","OK","NO OK")</f>
        <v>NO OK</v>
      </c>
      <c r="J19" s="217" t="str">
        <f>+IF(MVision!$G$52="Meta Conseguida","OK","NO OK")</f>
        <v>OK</v>
      </c>
      <c r="K19" s="217" t="str">
        <f>+IF(OR(MCuantica!$G$52="Meta Conseguida",MCuantica!$G$52="No procede"),"OK","NO OK")</f>
        <v>OK</v>
      </c>
      <c r="M19" s="295">
        <f t="shared" ref="M19:M35" si="9">+AVERAGE(BY19:CE19)</f>
        <v>0</v>
      </c>
      <c r="N19" s="218" t="s">
        <v>168</v>
      </c>
      <c r="O19" s="217" t="str">
        <f>+IF(GTeleco!$K$52="Meta Conseguida","OK","NO OK")</f>
        <v>NO OK</v>
      </c>
      <c r="P19" s="217" t="str">
        <f>+IF(MMatem!$K$52="Meta Conseguida","OK","NO OK")</f>
        <v>NO OK</v>
      </c>
      <c r="Q19" s="217" t="str">
        <f>+IF(MTeleco!$K$52="Meta Conseguida","OK","NO OK")</f>
        <v>NO OK</v>
      </c>
      <c r="R19" s="217" t="str">
        <f>+IF(MCiberseg!$K$52="Meta Conseguida","OK","NO OK")</f>
        <v>NO OK</v>
      </c>
      <c r="S19" s="217" t="str">
        <f>+IF(MVision!$K$52="Meta Conseguida","OK","NO OK")</f>
        <v>NO OK</v>
      </c>
      <c r="T19" s="217" t="str">
        <f>+IF(MCuantica!$K$52="Meta Conseguida","OK","NO OK")</f>
        <v>NO OK</v>
      </c>
      <c r="U19" s="217" t="str">
        <f>+IF(MIOT!$K$52="Meta Conseguida","OK","NO OK")</f>
        <v>NO OK</v>
      </c>
      <c r="W19" s="295">
        <f t="shared" si="8"/>
        <v>0</v>
      </c>
      <c r="X19" s="218" t="s">
        <v>168</v>
      </c>
      <c r="Y19" s="217" t="str">
        <f>+IF(GTeleco!O$52="Meta Conseguida","OK","NO OK")</f>
        <v>NO OK</v>
      </c>
      <c r="Z19" s="217" t="str">
        <f>+IF(MMatem!O$52="Meta Conseguida","OK","NO OK")</f>
        <v>NO OK</v>
      </c>
      <c r="AA19" s="217" t="str">
        <f>+IF(MTeleco!O$52="Meta Conseguida","OK","NO OK")</f>
        <v>NO OK</v>
      </c>
      <c r="AB19" s="217" t="str">
        <f>+IF(MCiberseg!O$52="Meta Conseguida","OK","NO OK")</f>
        <v>NO OK</v>
      </c>
      <c r="AC19" s="217" t="str">
        <f>+IF(MVision!O$52="Meta Conseguida","OK","NO OK")</f>
        <v>NO OK</v>
      </c>
      <c r="AD19" s="217" t="str">
        <f>+IF(MCuantica!O$52="Meta Conseguida","OK","NO OK")</f>
        <v>NO OK</v>
      </c>
      <c r="AE19" s="217" t="str">
        <f>+IF(MIOT!O$52="Meta Conseguida","OK","NO OK")</f>
        <v>NO OK</v>
      </c>
      <c r="AZ19" s="227">
        <f t="shared" ref="AZ19:BE20" si="10">+IF(F19="NO OK",0,1)</f>
        <v>0</v>
      </c>
      <c r="BA19" s="227">
        <f t="shared" si="10"/>
        <v>1</v>
      </c>
      <c r="BB19" s="227">
        <f t="shared" si="10"/>
        <v>1</v>
      </c>
      <c r="BC19" s="227">
        <f t="shared" si="10"/>
        <v>0</v>
      </c>
      <c r="BD19" s="227">
        <f t="shared" si="10"/>
        <v>1</v>
      </c>
      <c r="BE19" s="227">
        <f t="shared" si="10"/>
        <v>1</v>
      </c>
      <c r="BY19" s="227">
        <f>+IF(O19="NO OK",0,1)</f>
        <v>0</v>
      </c>
      <c r="BZ19" s="227">
        <f t="shared" ref="BZ19:CE20" si="11">+IF(P19="NO OK",0,1)</f>
        <v>0</v>
      </c>
      <c r="CA19" s="227">
        <f t="shared" si="11"/>
        <v>0</v>
      </c>
      <c r="CB19" s="227">
        <f t="shared" si="11"/>
        <v>0</v>
      </c>
      <c r="CC19" s="227">
        <f t="shared" si="11"/>
        <v>0</v>
      </c>
      <c r="CD19" s="227">
        <f t="shared" si="11"/>
        <v>0</v>
      </c>
      <c r="CE19" s="227">
        <f t="shared" si="11"/>
        <v>0</v>
      </c>
      <c r="CK19" s="227">
        <f t="shared" ref="CK19:CK20" si="12">+IF(Y19="NO OK",0,1)</f>
        <v>0</v>
      </c>
      <c r="CL19" s="227">
        <f t="shared" ref="CL19:CL20" si="13">+IF(Z19="NO OK",0,1)</f>
        <v>0</v>
      </c>
      <c r="CM19" s="227">
        <f t="shared" ref="CM19:CM20" si="14">+IF(AA19="NO OK",0,1)</f>
        <v>0</v>
      </c>
      <c r="CN19" s="227">
        <f t="shared" ref="CN19:CN20" si="15">+IF(AB19="NO OK",0,1)</f>
        <v>0</v>
      </c>
      <c r="CO19" s="227">
        <f t="shared" ref="CO19:CO20" si="16">+IF(AC19="NO OK",0,1)</f>
        <v>0</v>
      </c>
      <c r="CP19" s="227">
        <f t="shared" ref="CP19:CP20" si="17">+IF(AD19="NO OK",0,1)</f>
        <v>0</v>
      </c>
      <c r="CQ19" s="227">
        <f t="shared" ref="CQ19:CQ20" si="18">+IF(AE19="NO OK",0,1)</f>
        <v>0</v>
      </c>
    </row>
    <row r="20" spans="1:95" ht="30.75" customHeight="1">
      <c r="A20" s="255" t="s">
        <v>99</v>
      </c>
      <c r="B20" s="256" t="s">
        <v>42</v>
      </c>
      <c r="C20" s="257" t="s">
        <v>150</v>
      </c>
      <c r="D20" s="250">
        <f t="shared" si="7"/>
        <v>1</v>
      </c>
      <c r="E20" s="218" t="s">
        <v>168</v>
      </c>
      <c r="F20" s="217" t="str">
        <f>+IF(OR(GTeleco!$G$53="Meta Conseguida",GTeleco!$G$53="No hay Meta"),"OK","NO OK")</f>
        <v>OK</v>
      </c>
      <c r="G20" s="217" t="str">
        <f>+IF(OR(MMatem!$G$53="Meta Conseguida",MMatem!$G$53="No hay Meta"),"OK","NO OK")</f>
        <v>OK</v>
      </c>
      <c r="H20" s="217" t="str">
        <f>+IF(OR(MTeleco!$G$53="Meta Conseguida",MTeleco!$G$53="No hay Meta"),"OK","NO OK")</f>
        <v>OK</v>
      </c>
      <c r="I20" s="217" t="str">
        <f>+IF(OR(MCiberseg!$G$53="Meta Conseguida",MCiberseg!$G$53="No hay Meta"),"OK","NO OK")</f>
        <v>OK</v>
      </c>
      <c r="J20" s="217" t="str">
        <f>+IF(OR(MVision!$G$53="Meta Conseguida",MVision!$G$53="No hay Meta"),"OK","NO OK")</f>
        <v>OK</v>
      </c>
      <c r="K20" s="217" t="str">
        <f>+IF(OR(MCuantica!$G$53="Meta Conseguida",MCuantica!$G$53="No hay Meta"),"OK","NO OK")</f>
        <v>OK</v>
      </c>
      <c r="M20" s="295">
        <f t="shared" si="9"/>
        <v>0</v>
      </c>
      <c r="N20" s="218" t="s">
        <v>168</v>
      </c>
      <c r="O20" s="217" t="str">
        <f>+IF(GTeleco!$K$53="Meta Conseguida","OK","NO OK")</f>
        <v>NO OK</v>
      </c>
      <c r="P20" s="217" t="str">
        <f>+IF(MMatem!$K$53="Meta Conseguida","OK","NO OK")</f>
        <v>NO OK</v>
      </c>
      <c r="Q20" s="217" t="str">
        <f>+IF(MTeleco!$K$53="Meta Conseguida","OK","NO OK")</f>
        <v>NO OK</v>
      </c>
      <c r="R20" s="217" t="str">
        <f>+IF(MCiberseg!$K$53="Meta Conseguida","OK","NO OK")</f>
        <v>NO OK</v>
      </c>
      <c r="S20" s="217" t="str">
        <f>+IF(MVision!$K$53="Meta Conseguida","OK","NO OK")</f>
        <v>NO OK</v>
      </c>
      <c r="T20" s="217" t="str">
        <f>+IF(MCuantica!$K$53="Meta Conseguida","OK","NO OK")</f>
        <v>NO OK</v>
      </c>
      <c r="U20" s="217" t="str">
        <f>+IF(MIOT!$K$53="Meta Conseguida","OK","NO OK")</f>
        <v>NO OK</v>
      </c>
      <c r="W20" s="295">
        <f t="shared" si="8"/>
        <v>0</v>
      </c>
      <c r="X20" s="218" t="s">
        <v>168</v>
      </c>
      <c r="Y20" s="217" t="str">
        <f>+IF(GTeleco!O$53="Meta Conseguida","OK","NO OK")</f>
        <v>NO OK</v>
      </c>
      <c r="Z20" s="217" t="str">
        <f>+IF(MMatem!O$53="Meta Conseguida","OK","NO OK")</f>
        <v>NO OK</v>
      </c>
      <c r="AA20" s="217" t="str">
        <f>+IF(MTeleco!O$53="Meta Conseguida","OK","NO OK")</f>
        <v>NO OK</v>
      </c>
      <c r="AB20" s="217" t="str">
        <f>+IF(MCiberseg!O$53="Meta Conseguida","OK","NO OK")</f>
        <v>NO OK</v>
      </c>
      <c r="AC20" s="217" t="str">
        <f>+IF(MVision!O$53="Meta Conseguida","OK","NO OK")</f>
        <v>NO OK</v>
      </c>
      <c r="AD20" s="217" t="str">
        <f>+IF(MCuantica!O$53="Meta Conseguida","OK","NO OK")</f>
        <v>NO OK</v>
      </c>
      <c r="AE20" s="217" t="str">
        <f>+IF(MIOT!O$53="Meta Conseguida","OK","NO OK")</f>
        <v>NO OK</v>
      </c>
      <c r="AZ20" s="227">
        <f t="shared" si="10"/>
        <v>1</v>
      </c>
      <c r="BA20" s="227">
        <f t="shared" si="10"/>
        <v>1</v>
      </c>
      <c r="BB20" s="227">
        <f t="shared" si="10"/>
        <v>1</v>
      </c>
      <c r="BC20" s="227">
        <f t="shared" si="10"/>
        <v>1</v>
      </c>
      <c r="BD20" s="227">
        <f t="shared" si="10"/>
        <v>1</v>
      </c>
      <c r="BE20" s="227">
        <f t="shared" si="10"/>
        <v>1</v>
      </c>
      <c r="BY20" s="227">
        <f>+IF(O20="NO OK",0,1)</f>
        <v>0</v>
      </c>
      <c r="BZ20" s="227">
        <f t="shared" si="11"/>
        <v>0</v>
      </c>
      <c r="CA20" s="227">
        <f t="shared" si="11"/>
        <v>0</v>
      </c>
      <c r="CB20" s="227">
        <f t="shared" si="11"/>
        <v>0</v>
      </c>
      <c r="CC20" s="227">
        <f t="shared" si="11"/>
        <v>0</v>
      </c>
      <c r="CD20" s="227">
        <f t="shared" si="11"/>
        <v>0</v>
      </c>
      <c r="CE20" s="227">
        <f t="shared" si="11"/>
        <v>0</v>
      </c>
      <c r="CK20" s="227">
        <f t="shared" si="12"/>
        <v>0</v>
      </c>
      <c r="CL20" s="227">
        <f t="shared" si="13"/>
        <v>0</v>
      </c>
      <c r="CM20" s="227">
        <f t="shared" si="14"/>
        <v>0</v>
      </c>
      <c r="CN20" s="227">
        <f t="shared" si="15"/>
        <v>0</v>
      </c>
      <c r="CO20" s="227">
        <f t="shared" si="16"/>
        <v>0</v>
      </c>
      <c r="CP20" s="227">
        <f t="shared" si="17"/>
        <v>0</v>
      </c>
      <c r="CQ20" s="227">
        <f t="shared" si="18"/>
        <v>0</v>
      </c>
    </row>
    <row r="21" spans="1:95" ht="30" customHeight="1">
      <c r="A21" s="255" t="s">
        <v>100</v>
      </c>
      <c r="B21" s="256" t="s">
        <v>21</v>
      </c>
      <c r="C21" s="257" t="s">
        <v>22</v>
      </c>
      <c r="D21" s="250">
        <f t="shared" si="7"/>
        <v>1</v>
      </c>
      <c r="E21" s="218" t="s">
        <v>168</v>
      </c>
      <c r="F21" s="217" t="str">
        <f>+IFERROR(IF(GTeleco!$F$54/GTeleco!$E$54=1,"OK",IF(GTeleco!$F$54=0,"NO OK","PARCIAL")),"NO OK")</f>
        <v>OK</v>
      </c>
      <c r="G21" s="217" t="str">
        <f>+IFERROR(IF(MMatem!$F$54/MMatem!$E$54=1,"OK",IF(MMatem!$F$54=0,"NO OK","PARCIAL")),"NO OK")</f>
        <v>OK</v>
      </c>
      <c r="H21" s="217" t="str">
        <f>+IFERROR(IF(MTeleco!$F$54/MTeleco!$E$54=1,"OK",IF(MTeleco!$F$54=0,"NO OK","PARCIAL")),"NO OK")</f>
        <v>OK</v>
      </c>
      <c r="I21" s="217" t="str">
        <f>+IFERROR(IF(MCiberseg!$F$54/MCiberseg!$E$54=1,"OK",IF(MCiberseg!$F$54=0,"NO OK","PARCIAL")),"NO OK")</f>
        <v>OK</v>
      </c>
      <c r="J21" s="217" t="str">
        <f>+IFERROR(IF(MVision!$F$54/MVision!$E$54=1,"OK",IF(MVision!$F$54=0,"NO OK","PARCIAL")),"NO OK")</f>
        <v>OK</v>
      </c>
      <c r="K21" s="217" t="str">
        <f>+IFERROR(IF(MCuantica!$F$54/MCuantica!$E$54=1,"OK",IF(MCuantica!$F$54=0,"NO OK","PARCIAL")),"NO OK")</f>
        <v>OK</v>
      </c>
      <c r="M21" s="295">
        <f t="shared" si="9"/>
        <v>0</v>
      </c>
      <c r="N21" s="218" t="s">
        <v>168</v>
      </c>
      <c r="O21" s="217" t="str">
        <f>+IFERROR(IF(GTeleco!$J$54/GTeleco!$I$54=1,"OK",IF(GTeleco!$J$54=0,"NO OK","PARCIAL")),"NO OK")</f>
        <v>NO OK</v>
      </c>
      <c r="P21" s="217" t="str">
        <f>+IFERROR(IF(MMatem!$J$54/MMatem!$I$54=1,"OK",IF(MMatem!$J$54=0,"NO OK","PARCIAL")),"NO OK")</f>
        <v>NO OK</v>
      </c>
      <c r="Q21" s="217" t="str">
        <f>+IFERROR(IF(MTeleco!$J$54/MTeleco!$I$54=1,"OK",IF(MTeleco!$J$54=0,"NO OK","PARCIAL")),"NO OK")</f>
        <v>NO OK</v>
      </c>
      <c r="R21" s="217" t="str">
        <f>+IFERROR(IF(MCiberseg!$J$54/MCiberseg!$I$54=1,"OK",IF(MCiberseg!$J$54=0,"NO OK","PARCIAL")),"NO OK")</f>
        <v>NO OK</v>
      </c>
      <c r="S21" s="217" t="str">
        <f>+IFERROR(IF(MVision!$J$54/MVision!$I$54=1,"OK",IF(MVision!$J$54=0,"NO OK","PARCIAL")),"NO OK")</f>
        <v>NO OK</v>
      </c>
      <c r="T21" s="217" t="str">
        <f>+IFERROR(IF(MCuantica!$J$54/MCuantica!$I$54=1,"OK",IF(MCuantica!$J$54=0,"NO OK","PARCIAL")),"NO OK")</f>
        <v>NO OK</v>
      </c>
      <c r="U21" s="217" t="str">
        <f>+IFERROR(IF(MIOT!$J$54/MIOT!$I$54=1,"OK",IF(MIOT!$J$54=0,"NO OK","PARCIAL")),"NO OK")</f>
        <v>NO OK</v>
      </c>
      <c r="W21" s="295">
        <f t="shared" si="8"/>
        <v>0</v>
      </c>
      <c r="X21" s="218" t="s">
        <v>168</v>
      </c>
      <c r="Y21" s="217" t="str">
        <f>+IFERROR(IF(GTeleco!N$54/GTeleco!M$54=1,"OK",IF(GTeleco!N$54=0,"NO OK","PARCIAL")),"NO OK")</f>
        <v>NO OK</v>
      </c>
      <c r="Z21" s="217" t="str">
        <f>+IFERROR(IF(MMatem!N$54/MMatem!M$54=1,"OK",IF(MMatem!N$54=0,"NO OK","PARCIAL")),"NO OK")</f>
        <v>NO OK</v>
      </c>
      <c r="AA21" s="217" t="str">
        <f>+IFERROR(IF(MTeleco!N$54/MTeleco!M$54=1,"OK",IF(MTeleco!N$54=0,"NO OK","PARCIAL")),"NO OK")</f>
        <v>NO OK</v>
      </c>
      <c r="AB21" s="217" t="str">
        <f>+IFERROR(IF(MCiberseg!N$54/MCiberseg!M$54=1,"OK",IF(MCiberseg!N$54=0,"NO OK","PARCIAL")),"NO OK")</f>
        <v>NO OK</v>
      </c>
      <c r="AC21" s="217" t="str">
        <f>+IFERROR(IF(MVision!N$54/MVision!M$54=1,"OK",IF(MVision!N$54=0,"NO OK","PARCIAL")),"NO OK")</f>
        <v>NO OK</v>
      </c>
      <c r="AD21" s="217" t="str">
        <f>+IFERROR(IF(MCuantica!N$54/MCuantica!M$54=1,"OK",IF(MCuantica!N$54=0,"NO OK","PARCIAL")),"NO OK")</f>
        <v>NO OK</v>
      </c>
      <c r="AE21" s="217" t="str">
        <f>+IFERROR(IF(MIOT!N$54/MIOT!M$54=1,"OK",IF(MIOT!N$54=0,"NO OK","PARCIAL")),"NO OK")</f>
        <v>NO OK</v>
      </c>
      <c r="AZ21" s="228">
        <f>+IFERROR(GTeleco!$F$54/GTeleco!$E$54,0)</f>
        <v>1</v>
      </c>
      <c r="BA21" s="228">
        <f>+IFERROR(MMatem!$F$54/MMatem!$E$54,0)</f>
        <v>1</v>
      </c>
      <c r="BB21" s="228">
        <f>+IFERROR(MTeleco!$F$54/MTeleco!$E$54,0)</f>
        <v>1</v>
      </c>
      <c r="BC21" s="228">
        <f>+IFERROR(MCiberseg!$F$54/MCiberseg!$E$54,0)</f>
        <v>1</v>
      </c>
      <c r="BD21" s="228">
        <f>+IFERROR(MVision!$F$54/MVision!$E$54,0)</f>
        <v>1</v>
      </c>
      <c r="BE21" s="228">
        <f>+IFERROR(MCuantica!$F$54/MCuantica!$E$54,0)</f>
        <v>1</v>
      </c>
      <c r="BY21" s="233">
        <f>+IFERROR(GTeleco!$J$54/GTeleco!$I$54,0)</f>
        <v>0</v>
      </c>
      <c r="BZ21" s="233">
        <f>+IFERROR(MMatem!$J$54/MMatem!$I$54,0)</f>
        <v>0</v>
      </c>
      <c r="CA21" s="233">
        <f>+IFERROR(MTeleco!$J$54/MTeleco!$I$54,0)</f>
        <v>0</v>
      </c>
      <c r="CB21" s="233">
        <f>+IFERROR(MCiberseg!$J$54/MCiberseg!$I$54,0)</f>
        <v>0</v>
      </c>
      <c r="CC21" s="233">
        <f>+IFERROR(MVision!$J$54/MVision!$I$54,0)</f>
        <v>0</v>
      </c>
      <c r="CD21" s="233">
        <f>+IFERROR(MCuantica!$J$54/MCuantica!$I$54,0)</f>
        <v>0</v>
      </c>
      <c r="CE21" s="233">
        <f>+IFERROR(MIOT!$J$54/MIOT!$I$54,0)</f>
        <v>0</v>
      </c>
      <c r="CK21" s="228">
        <f>+IFERROR(GTeleco!N$54/GTeleco!M$54,0)</f>
        <v>0</v>
      </c>
      <c r="CL21" s="228">
        <f>+IFERROR(MMatem!N$54/MMatem!M$54,0)</f>
        <v>0</v>
      </c>
      <c r="CM21" s="228">
        <f>+IFERROR(MTeleco!N$54/MTeleco!M$54,0)</f>
        <v>0</v>
      </c>
      <c r="CN21" s="228">
        <f>+IFERROR(MCiberseg!N$54/MCiberseg!M$54,0)</f>
        <v>0</v>
      </c>
      <c r="CO21" s="228">
        <f>+IFERROR(MVision!N$54/MVision!M$54,0)</f>
        <v>0</v>
      </c>
      <c r="CP21" s="228">
        <f>+IFERROR(MCuantica!N$54/MCuantica!M$54,0)</f>
        <v>0</v>
      </c>
      <c r="CQ21" s="228">
        <f>+IFERROR(MIOT!N$54/MIOT!M$54,0)</f>
        <v>0</v>
      </c>
    </row>
    <row r="22" spans="1:95" ht="30" customHeight="1">
      <c r="A22" s="255" t="s">
        <v>101</v>
      </c>
      <c r="B22" s="256" t="s">
        <v>327</v>
      </c>
      <c r="C22" s="257" t="s">
        <v>23</v>
      </c>
      <c r="D22" s="250">
        <f t="shared" si="7"/>
        <v>0.875</v>
      </c>
      <c r="E22" s="218" t="s">
        <v>168</v>
      </c>
      <c r="F22" s="217" t="str">
        <f>+IFERROR(IF(GTeleco!$F$59/GTeleco!$E$59=1,"OK",IF(GTeleco!F59=0,"NO OK","PARCIAL")),"NO OK")</f>
        <v>PARCIAL</v>
      </c>
      <c r="G22" s="217" t="str">
        <f>+IFERROR(IF(MMatem!$F$59/MMatem!$E$59=1,"OK",IF(MMatem!F59=0,"NO OK","PARCIAL")),"NO OK")</f>
        <v>OK</v>
      </c>
      <c r="H22" s="217" t="str">
        <f>+IFERROR(IF(MTeleco!$F$59/MTeleco!$E$59=1,"OK",IF(MTeleco!F59=0,"NO OK","PARCIAL")),"NO OK")</f>
        <v>PARCIAL</v>
      </c>
      <c r="I22" s="217" t="str">
        <f>+IFERROR(IF(MCiberseg!$F$59/MCiberseg!$E$59=1,"OK",IF(MCiberseg!F59=0,"NO OK","PARCIAL")),"NO OK")</f>
        <v>OK</v>
      </c>
      <c r="J22" s="217" t="str">
        <f>+IFERROR(IF(MVision!$F$59/MVision!$E$59=1,"OK",IF(MVision!F59=0,"NO OK","PARCIAL")),"NO OK")</f>
        <v>OK</v>
      </c>
      <c r="K22" s="217" t="str">
        <f>+IFERROR(IF(MCuantica!$F$59/MCuantica!$E$59=1,"OK",IF(MCuantica!F59=0,"NO OK","PARCIAL")),"NO OK")</f>
        <v>OK</v>
      </c>
      <c r="M22" s="295">
        <f t="shared" si="9"/>
        <v>0</v>
      </c>
      <c r="N22" s="218" t="s">
        <v>168</v>
      </c>
      <c r="O22" s="217" t="str">
        <f>+IFERROR(IF(GTeleco!$J$59/GTeleco!$I$59=1,"OK",IF(GTeleco!$J$59=0,"NO OK","PARCIAL")),"NO OK")</f>
        <v>NO OK</v>
      </c>
      <c r="P22" s="217" t="str">
        <f>+IFERROR(IF(MMatem!$J$59/MMatem!$I$59=1,"OK",IF(MMatem!$J$59=0,"NO OK","PARCIAL")),"NO OK")</f>
        <v>NO OK</v>
      </c>
      <c r="Q22" s="217" t="str">
        <f>+IFERROR(IF(MTeleco!$J$59/MTeleco!$I$59=1,"OK",IF(MTeleco!$J$59=0,"NO OK","PARCIAL")),"NO OK")</f>
        <v>NO OK</v>
      </c>
      <c r="R22" s="217" t="str">
        <f>+IFERROR(IF(MCiberseg!$J$59/MCiberseg!$I$59=1,"OK",IF(MCiberseg!$J$59=0,"NO OK","PARCIAL")),"NO OK")</f>
        <v>NO OK</v>
      </c>
      <c r="S22" s="217" t="str">
        <f>+IFERROR(IF(MVision!$J$59/MVision!$I$59=1,"OK",IF(MVision!$J$59=0,"NO OK","PARCIAL")),"NO OK")</f>
        <v>NO OK</v>
      </c>
      <c r="T22" s="217" t="str">
        <f>+IFERROR(IF(MCuantica!$J$59/MCuantica!$I$59=1,"OK",IF(MCuantica!$J$59=0,"NO OK","PARCIAL")),"NO OK")</f>
        <v>NO OK</v>
      </c>
      <c r="U22" s="217" t="str">
        <f>+IFERROR(IF(MIOT!$J$59/MIOT!$I$59=1,"OK",IF(MIOT!$J$59=0,"NO OK","PARCIAL")),"NO OK")</f>
        <v>NO OK</v>
      </c>
      <c r="W22" s="295">
        <f t="shared" si="8"/>
        <v>0</v>
      </c>
      <c r="X22" s="218" t="s">
        <v>168</v>
      </c>
      <c r="Y22" s="217" t="str">
        <f>+IFERROR(IF(GTeleco!N$59/GTeleco!M$59=1,"OK",IF(GTeleco!N$59=0,"NO OK","PARCIAL")),"NO OK")</f>
        <v>NO OK</v>
      </c>
      <c r="Z22" s="217" t="str">
        <f>+IFERROR(IF(MMatem!N$59/MMatem!M$59=1,"OK",IF(MMatem!N$59=0,"NO OK","PARCIAL")),"NO OK")</f>
        <v>NO OK</v>
      </c>
      <c r="AA22" s="217" t="str">
        <f>+IFERROR(IF(MTeleco!N$59/MTeleco!M$59=1,"OK",IF(MTeleco!N$59=0,"NO OK","PARCIAL")),"NO OK")</f>
        <v>NO OK</v>
      </c>
      <c r="AB22" s="217" t="str">
        <f>+IFERROR(IF(MCiberseg!N$59/MCiberseg!M$59=1,"OK",IF(MCiberseg!N$59=0,"NO OK","PARCIAL")),"NO OK")</f>
        <v>NO OK</v>
      </c>
      <c r="AC22" s="217" t="str">
        <f>+IFERROR(IF(MVision!N$59/MVision!M$59=1,"OK",IF(MVision!N$59=0,"NO OK","PARCIAL")),"NO OK")</f>
        <v>NO OK</v>
      </c>
      <c r="AD22" s="217" t="str">
        <f>+IFERROR(IF(MCuantica!N$59/MCuantica!M$59=1,"OK",IF(MCuantica!N$59=0,"NO OK","PARCIAL")),"NO OK")</f>
        <v>NO OK</v>
      </c>
      <c r="AE22" s="217" t="str">
        <f>+IFERROR(IF(MIOT!N$59/MIOT!M$59=1,"OK",IF(MIOT!N$59=0,"NO OK","PARCIAL")),"NO OK")</f>
        <v>NO OK</v>
      </c>
      <c r="AZ22" s="228">
        <f>+IFERROR(GTeleco!$F$59/GTeleco!$E$59,0)</f>
        <v>0.5</v>
      </c>
      <c r="BA22" s="228">
        <f>+IFERROR(MMatem!$F$59/MMatem!$E$59,0)</f>
        <v>1</v>
      </c>
      <c r="BB22" s="228">
        <f>+IFERROR(MTeleco!$F$59/MTeleco!$E$59,0)</f>
        <v>0.75</v>
      </c>
      <c r="BC22" s="228">
        <f>+IFERROR(MCiberseg!$F$59/MCiberseg!$E$59,0)</f>
        <v>1</v>
      </c>
      <c r="BD22" s="228">
        <f>+IFERROR(MVision!$F$59/MVision!$E$59,0)</f>
        <v>1</v>
      </c>
      <c r="BE22" s="228">
        <f>+IFERROR(MCuantica!$F$59/MCuantica!$E$59,0)</f>
        <v>1</v>
      </c>
      <c r="BY22" s="233">
        <f>+IFERROR(GTeleco!$J$59/GTeleco!$I$59,0)</f>
        <v>0</v>
      </c>
      <c r="BZ22" s="233">
        <f>+IFERROR(MMatem!$J$59/MMatem!$I$59,0)</f>
        <v>0</v>
      </c>
      <c r="CA22" s="233">
        <f>+IFERROR(MTeleco!$J$59/MTeleco!$I$59,0)</f>
        <v>0</v>
      </c>
      <c r="CB22" s="233">
        <f>+IFERROR(MCiberseg!$J$59/MCiberseg!$I$59,0)</f>
        <v>0</v>
      </c>
      <c r="CC22" s="233">
        <f>+IFERROR(MVision!$J$59/MVision!$I$59,0)</f>
        <v>0</v>
      </c>
      <c r="CD22" s="233">
        <f>+IFERROR(MCuantica!$J$59/MCuantica!$I$59,0)</f>
        <v>0</v>
      </c>
      <c r="CE22" s="233">
        <f>+IFERROR(MIOT!$J$59/MIOT!$I$59,0)</f>
        <v>0</v>
      </c>
      <c r="CK22" s="228">
        <f>+IFERROR(GTeleco!N$59/GTeleco!M$59,0)</f>
        <v>0</v>
      </c>
      <c r="CL22" s="228">
        <f>+IFERROR(MMatem!N$59/MMatem!M$59,0)</f>
        <v>0</v>
      </c>
      <c r="CM22" s="228">
        <f>+IFERROR(MTeleco!N$59/MTeleco!M$59,0)</f>
        <v>0</v>
      </c>
      <c r="CN22" s="228">
        <f>+IFERROR(MCiberseg!N$59/MCiberseg!M$59,0)</f>
        <v>0</v>
      </c>
      <c r="CO22" s="228">
        <f>+IFERROR(MVision!N$59/MVision!M$59,0)</f>
        <v>0</v>
      </c>
      <c r="CP22" s="228">
        <f>+IFERROR(MCuantica!N$59/MCuantica!M$59,0)</f>
        <v>0</v>
      </c>
      <c r="CQ22" s="228">
        <f>+IFERROR(MIOT!N$59/MIOT!M$59,0)</f>
        <v>0</v>
      </c>
    </row>
    <row r="23" spans="1:95" ht="30" customHeight="1">
      <c r="A23" s="255" t="s">
        <v>154</v>
      </c>
      <c r="B23" s="256" t="s">
        <v>208</v>
      </c>
      <c r="C23" s="257" t="s">
        <v>24</v>
      </c>
      <c r="D23" s="250">
        <f t="shared" si="7"/>
        <v>1</v>
      </c>
      <c r="E23" s="218" t="s">
        <v>168</v>
      </c>
      <c r="F23" s="217" t="str">
        <f>+IF(OR(GTeleco!$G$64="Meta Conseguida",GTeleco!$G$64="No hay Meta"),"OK","NO OK")</f>
        <v>OK</v>
      </c>
      <c r="G23" s="217" t="str">
        <f>+IF(OR(MMatem!$G$64="Meta Conseguida",MMatem!$G$64="No hay Meta"),"OK","NO OK")</f>
        <v>OK</v>
      </c>
      <c r="H23" s="217" t="str">
        <f>+IF(OR(MTeleco!$G$64="Meta Conseguida",MTeleco!$G$64="No hay Meta"),"OK","NO OK")</f>
        <v>OK</v>
      </c>
      <c r="I23" s="217" t="str">
        <f>+IF(OR(MCiberseg!$G$64="Meta Conseguida",MCiberseg!$G$64="No hay Meta"),"OK","NO OK")</f>
        <v>OK</v>
      </c>
      <c r="J23" s="217" t="str">
        <f>+IF(OR(MVision!$G$64="Meta Conseguida",MVision!$G$64="No hay Meta"),"OK","NO OK")</f>
        <v>OK</v>
      </c>
      <c r="K23" s="217" t="str">
        <f>+IF(OR(MCuantica!$G$64="Meta Conseguida",MCuantica!$G$64="No hay Meta",MCuantica!$G$64="No procede"),"OK","NO OK")</f>
        <v>OK</v>
      </c>
      <c r="M23" s="295">
        <f t="shared" si="9"/>
        <v>0</v>
      </c>
      <c r="N23" s="218" t="s">
        <v>168</v>
      </c>
      <c r="O23" s="217" t="str">
        <f>+IF(GTeleco!$K$64="Meta Conseguida","OK","NO OK")</f>
        <v>NO OK</v>
      </c>
      <c r="P23" s="217" t="str">
        <f>+IF(MMatem!$K$64="Meta Conseguida","OK","NO OK")</f>
        <v>NO OK</v>
      </c>
      <c r="Q23" s="217" t="str">
        <f>+IF(MTeleco!$K$64="Meta Conseguida","OK","NO OK")</f>
        <v>NO OK</v>
      </c>
      <c r="R23" s="217" t="str">
        <f>+IF(MCiberseg!$K$64="Meta Conseguida","OK","NO OK")</f>
        <v>NO OK</v>
      </c>
      <c r="S23" s="217" t="str">
        <f>+IF(MVision!$K$64="Meta Conseguida","OK","NO OK")</f>
        <v>NO OK</v>
      </c>
      <c r="T23" s="217" t="str">
        <f>+IF(MCuantica!$K$64="Meta Conseguida","OK","NO OK")</f>
        <v>NO OK</v>
      </c>
      <c r="U23" s="217" t="str">
        <f>+IF(MIOT!$K$64="Meta Conseguida","OK","NO OK")</f>
        <v>NO OK</v>
      </c>
      <c r="W23" s="295">
        <f t="shared" si="8"/>
        <v>0</v>
      </c>
      <c r="X23" s="218" t="s">
        <v>168</v>
      </c>
      <c r="Y23" s="217" t="str">
        <f>+IF(GTeleco!O$64="Meta Conseguida","OK","NO OK")</f>
        <v>NO OK</v>
      </c>
      <c r="Z23" s="217" t="str">
        <f>+IF(MMatem!O$64="Meta Conseguida","OK","NO OK")</f>
        <v>NO OK</v>
      </c>
      <c r="AA23" s="217" t="str">
        <f>+IF(MTeleco!O$64="Meta Conseguida","OK","NO OK")</f>
        <v>NO OK</v>
      </c>
      <c r="AB23" s="217" t="str">
        <f>+IF(MCiberseg!O$64="Meta Conseguida","OK","NO OK")</f>
        <v>NO OK</v>
      </c>
      <c r="AC23" s="217" t="str">
        <f>+IF(MVision!O$64="Meta Conseguida","OK","NO OK")</f>
        <v>NO OK</v>
      </c>
      <c r="AD23" s="217" t="str">
        <f>+IF(MCuantica!O$64="Meta Conseguida","OK","NO OK")</f>
        <v>NO OK</v>
      </c>
      <c r="AE23" s="217" t="str">
        <f>+IF(MIOT!O$64="Meta Conseguida","OK","NO OK")</f>
        <v>NO OK</v>
      </c>
      <c r="AZ23" s="227">
        <f t="shared" ref="AZ23:BE23" si="19">+IF(F23="NO OK",0,1)</f>
        <v>1</v>
      </c>
      <c r="BA23" s="227">
        <f t="shared" si="19"/>
        <v>1</v>
      </c>
      <c r="BB23" s="227">
        <f t="shared" si="19"/>
        <v>1</v>
      </c>
      <c r="BC23" s="227">
        <f t="shared" si="19"/>
        <v>1</v>
      </c>
      <c r="BD23" s="227">
        <f t="shared" si="19"/>
        <v>1</v>
      </c>
      <c r="BE23" s="227">
        <f t="shared" si="19"/>
        <v>1</v>
      </c>
      <c r="BY23" s="227">
        <f>+IF(O23="NO OK",0,1)</f>
        <v>0</v>
      </c>
      <c r="BZ23" s="227">
        <f t="shared" ref="BZ23:CE23" si="20">+IF(P23="NO OK",0,1)</f>
        <v>0</v>
      </c>
      <c r="CA23" s="227">
        <f t="shared" si="20"/>
        <v>0</v>
      </c>
      <c r="CB23" s="227">
        <f t="shared" si="20"/>
        <v>0</v>
      </c>
      <c r="CC23" s="227">
        <f t="shared" si="20"/>
        <v>0</v>
      </c>
      <c r="CD23" s="227">
        <f t="shared" si="20"/>
        <v>0</v>
      </c>
      <c r="CE23" s="227">
        <f t="shared" si="20"/>
        <v>0</v>
      </c>
      <c r="CK23" s="227">
        <f>+IF(Y23="NO OK",0,1)</f>
        <v>0</v>
      </c>
      <c r="CL23" s="227">
        <f t="shared" ref="CL23" si="21">+IF(Z23="NO OK",0,1)</f>
        <v>0</v>
      </c>
      <c r="CM23" s="227">
        <f t="shared" ref="CM23" si="22">+IF(AA23="NO OK",0,1)</f>
        <v>0</v>
      </c>
      <c r="CN23" s="227">
        <f t="shared" ref="CN23" si="23">+IF(AB23="NO OK",0,1)</f>
        <v>0</v>
      </c>
      <c r="CO23" s="227">
        <f t="shared" ref="CO23" si="24">+IF(AC23="NO OK",0,1)</f>
        <v>0</v>
      </c>
      <c r="CP23" s="227">
        <f t="shared" ref="CP23" si="25">+IF(AD23="NO OK",0,1)</f>
        <v>0</v>
      </c>
      <c r="CQ23" s="227">
        <f t="shared" ref="CQ23" si="26">+IF(AE23="NO OK",0,1)</f>
        <v>0</v>
      </c>
    </row>
    <row r="24" spans="1:95" ht="30" customHeight="1">
      <c r="A24" s="255" t="s">
        <v>102</v>
      </c>
      <c r="B24" s="256" t="s">
        <v>25</v>
      </c>
      <c r="C24" s="257" t="s">
        <v>164</v>
      </c>
      <c r="D24" s="250">
        <f t="shared" si="7"/>
        <v>1</v>
      </c>
      <c r="E24" s="218" t="s">
        <v>168</v>
      </c>
      <c r="F24" s="217" t="str">
        <f>+IFERROR(IF(GTeleco!$F$65/GTeleco!$E$65=1,"OK",IF(GTeleco!$F$65=0,"NO OK","PARCIAL")),"NO OK")</f>
        <v>OK</v>
      </c>
      <c r="G24" s="217" t="str">
        <f>+IFERROR(IF(MMatem!$F$65/MMatem!$E$65=1,"OK",IF(MMatem!$F$65=0,"NO OK","PARCIAL")),"NO OK")</f>
        <v>OK</v>
      </c>
      <c r="H24" s="217" t="str">
        <f>+IFERROR(IF(MTeleco!$F$65/MTeleco!$E$65=1,"OK",IF(MTeleco!$F$65=0,"NO OK","PARCIAL")),"NO OK")</f>
        <v>OK</v>
      </c>
      <c r="I24" s="217" t="str">
        <f>+IFERROR(IF(MCiberseg!$F$65/MCiberseg!$E$65=1,"OK",IF(MCiberseg!$F$65=0,"NO OK","PARCIAL")),"NO OK")</f>
        <v>OK</v>
      </c>
      <c r="J24" s="217" t="str">
        <f>+IFERROR(IF(MVision!$F$65/MVision!$E$65=1,"OK",IF(MVision!$F$65=0,"NO OK","PARCIAL")),"NO OK")</f>
        <v>OK</v>
      </c>
      <c r="K24" s="217" t="str">
        <f>+IFERROR(IF(MCuantica!$F$65/MCuantica!$E$65=1,"OK",IF(MCuantica!$F$65=0,"NO OK","PARCIAL")),"NO OK")</f>
        <v>OK</v>
      </c>
      <c r="M24" s="295">
        <f t="shared" si="9"/>
        <v>0</v>
      </c>
      <c r="N24" s="218" t="s">
        <v>168</v>
      </c>
      <c r="O24" s="217" t="str">
        <f>+IFERROR(IF(GTeleco!$J$65/GTeleco!$I$65=1,"OK",IF(GTeleco!$J$65=0,"NO OK","PARCIAL")),"NO OK")</f>
        <v>NO OK</v>
      </c>
      <c r="P24" s="217" t="str">
        <f>+IFERROR(IF(MMatem!$J$65/MMatem!$I$65=1,"OK",IF(MMatem!$J$65=0,"NO OK","PARCIAL")),"NO OK")</f>
        <v>NO OK</v>
      </c>
      <c r="Q24" s="217" t="str">
        <f>+IFERROR(IF(MTeleco!$J$65/MTeleco!$I$65=1,"OK",IF(MTeleco!$J$65=0,"NO OK","PARCIAL")),"NO OK")</f>
        <v>NO OK</v>
      </c>
      <c r="R24" s="217" t="str">
        <f>+IFERROR(IF(MCiberseg!$J$65/MCiberseg!$I$65=1,"OK",IF(MCiberseg!$J$65=0,"NO OK","PARCIAL")),"NO OK")</f>
        <v>NO OK</v>
      </c>
      <c r="S24" s="217" t="str">
        <f>+IFERROR(IF(MVision!$J$65/MVision!$I$65=1,"OK",IF(MVision!$J$65=0,"NO OK","PARCIAL")),"NO OK")</f>
        <v>NO OK</v>
      </c>
      <c r="T24" s="217" t="str">
        <f>+IFERROR(IF(MCuantica!$J$65/MCuantica!$I$65=1,"OK",IF(MCuantica!$J$65=0,"NO OK","PARCIAL")),"NO OK")</f>
        <v>NO OK</v>
      </c>
      <c r="U24" s="217" t="str">
        <f>+IFERROR(IF(MIOT!$J$65/MIOT!$I$65=1,"OK",IF(MIOT!$J$65=0,"NO OK","PARCIAL")),"NO OK")</f>
        <v>NO OK</v>
      </c>
      <c r="W24" s="295">
        <f t="shared" si="8"/>
        <v>0</v>
      </c>
      <c r="X24" s="218" t="s">
        <v>168</v>
      </c>
      <c r="Y24" s="217" t="str">
        <f>+IFERROR(IF(GTeleco!N$65/GTeleco!M$65=1,"OK",IF(GTeleco!N$65=0,"NO OK","PARCIAL")),"NO OK")</f>
        <v>NO OK</v>
      </c>
      <c r="Z24" s="217" t="str">
        <f>+IFERROR(IF(MMatem!N$65/MMatem!M$65=1,"OK",IF(MMatem!N$65=0,"NO OK","PARCIAL")),"NO OK")</f>
        <v>NO OK</v>
      </c>
      <c r="AA24" s="217" t="str">
        <f>+IFERROR(IF(MTeleco!N$65/MTeleco!M$65=1,"OK",IF(MTeleco!N$65=0,"NO OK","PARCIAL")),"NO OK")</f>
        <v>NO OK</v>
      </c>
      <c r="AB24" s="217" t="str">
        <f>+IFERROR(IF(MCiberseg!N$65/MCiberseg!M$65=1,"OK",IF(MCiberseg!N$65=0,"NO OK","PARCIAL")),"NO OK")</f>
        <v>NO OK</v>
      </c>
      <c r="AC24" s="217" t="str">
        <f>+IFERROR(IF(MVision!N$65/MVision!M$65=1,"OK",IF(MVision!N$65=0,"NO OK","PARCIAL")),"NO OK")</f>
        <v>NO OK</v>
      </c>
      <c r="AD24" s="217" t="str">
        <f>+IFERROR(IF(MCuantica!N$65/MCuantica!M$65=1,"OK",IF(MCuantica!N$65=0,"NO OK","PARCIAL")),"NO OK")</f>
        <v>NO OK</v>
      </c>
      <c r="AE24" s="217" t="str">
        <f>+IFERROR(IF(MIOT!N$65/MIOT!M$65=1,"OK",IF(MIOT!N$65=0,"NO OK","PARCIAL")),"NO OK")</f>
        <v>NO OK</v>
      </c>
      <c r="AZ24" s="228">
        <f>+IFERROR(GTeleco!$F$65/GTeleco!$E$65,0)</f>
        <v>1</v>
      </c>
      <c r="BA24" s="228">
        <f>+IFERROR(MMatem!$F$65/MMatem!$E$65,0)</f>
        <v>1</v>
      </c>
      <c r="BB24" s="228">
        <f>+IFERROR(MTeleco!$F$65/MTeleco!$E$65,0)</f>
        <v>1</v>
      </c>
      <c r="BC24" s="228">
        <f>+IFERROR(MCiberseg!$F$65/MCiberseg!$E$65,0)</f>
        <v>1</v>
      </c>
      <c r="BD24" s="228">
        <f>+IFERROR(MVision!$F$65/MVision!$E$65,0)</f>
        <v>1</v>
      </c>
      <c r="BE24" s="228">
        <f>+IFERROR(MCuantica!$F$65/MCuantica!$E$65,0)</f>
        <v>1</v>
      </c>
      <c r="BY24" s="233">
        <f>+IFERROR(GTeleco!$J$65/GTeleco!$I$65,0)</f>
        <v>0</v>
      </c>
      <c r="BZ24" s="233">
        <f>+IFERROR(MMatem!$J$65/MMatem!$I$65,0)</f>
        <v>0</v>
      </c>
      <c r="CA24" s="233">
        <f>+IFERROR(MTeleco!$J$65/MTeleco!$I$65,0)</f>
        <v>0</v>
      </c>
      <c r="CB24" s="233">
        <f>+IFERROR(MCiberseg!$J$65/MCiberseg!$I$65,0)</f>
        <v>0</v>
      </c>
      <c r="CC24" s="233">
        <f>+IFERROR(MVision!$J$65/MVision!$I$65,0)</f>
        <v>0</v>
      </c>
      <c r="CD24" s="233">
        <f>+IFERROR(MCuantica!$J$65/MCuantica!$I$65,0)</f>
        <v>0</v>
      </c>
      <c r="CE24" s="233">
        <f>+IFERROR(MIOT!$J$65/MIOT!$I$65,0)</f>
        <v>0</v>
      </c>
      <c r="CK24" s="228">
        <f>+IFERROR(GTeleco!N$65/GTeleco!M$65,0)</f>
        <v>0</v>
      </c>
      <c r="CL24" s="228">
        <f>+IFERROR(MMatem!N$65/MMatem!M$65,0)</f>
        <v>0</v>
      </c>
      <c r="CM24" s="228">
        <f>+IFERROR(MTeleco!N$65/MTeleco!M$65,0)</f>
        <v>0</v>
      </c>
      <c r="CN24" s="228">
        <f>+IFERROR(MCiberseg!N$65/MCiberseg!M$65,0)</f>
        <v>0</v>
      </c>
      <c r="CO24" s="228">
        <f>+IFERROR(MVision!N$65/MVision!M$65,0)</f>
        <v>0</v>
      </c>
      <c r="CP24" s="228">
        <f>+IFERROR(MCuantica!N$65/MCuantica!M$65,0)</f>
        <v>0</v>
      </c>
      <c r="CQ24" s="228">
        <f>+IFERROR(MIOT!N$65/MIOT!M$65,0)</f>
        <v>0</v>
      </c>
    </row>
    <row r="25" spans="1:95" ht="24.9" customHeight="1">
      <c r="A25" s="255" t="s">
        <v>137</v>
      </c>
      <c r="B25" s="256" t="s">
        <v>280</v>
      </c>
      <c r="C25" s="257" t="s">
        <v>27</v>
      </c>
      <c r="D25" s="250">
        <f t="shared" si="7"/>
        <v>1</v>
      </c>
      <c r="E25" s="222" t="str">
        <f>+IF(OR(GTeleco!$G$10="Meta Conseguida",GTeleco!$G$10="No hay Meta"),"OK","NO OK")</f>
        <v>OK</v>
      </c>
      <c r="F25" s="217" t="str">
        <f t="shared" ref="F25:K27" si="27">+$E25</f>
        <v>OK</v>
      </c>
      <c r="G25" s="217" t="str">
        <f t="shared" si="27"/>
        <v>OK</v>
      </c>
      <c r="H25" s="217" t="str">
        <f t="shared" si="27"/>
        <v>OK</v>
      </c>
      <c r="I25" s="217" t="str">
        <f t="shared" si="27"/>
        <v>OK</v>
      </c>
      <c r="J25" s="217" t="str">
        <f t="shared" si="27"/>
        <v>OK</v>
      </c>
      <c r="K25" s="217" t="str">
        <f t="shared" si="27"/>
        <v>OK</v>
      </c>
      <c r="M25" s="295">
        <f t="shared" si="9"/>
        <v>0</v>
      </c>
      <c r="N25" s="222" t="str">
        <f>+IF(Centro!$K$10="Meta Conseguida","OK","NO OK")</f>
        <v>NO OK</v>
      </c>
      <c r="O25" s="217" t="str">
        <f>+$N25</f>
        <v>NO OK</v>
      </c>
      <c r="P25" s="217" t="str">
        <f t="shared" ref="P25:U27" si="28">+$N25</f>
        <v>NO OK</v>
      </c>
      <c r="Q25" s="217" t="str">
        <f t="shared" si="28"/>
        <v>NO OK</v>
      </c>
      <c r="R25" s="217" t="str">
        <f t="shared" si="28"/>
        <v>NO OK</v>
      </c>
      <c r="S25" s="217" t="str">
        <f t="shared" si="28"/>
        <v>NO OK</v>
      </c>
      <c r="T25" s="217" t="str">
        <f t="shared" si="28"/>
        <v>NO OK</v>
      </c>
      <c r="U25" s="217" t="str">
        <f t="shared" si="28"/>
        <v>NO OK</v>
      </c>
      <c r="W25" s="295">
        <f t="shared" si="8"/>
        <v>0</v>
      </c>
      <c r="X25" s="222" t="str">
        <f>+IF(Centro!O$10="Meta Conseguida","OK","NO OK")</f>
        <v>NO OK</v>
      </c>
      <c r="Y25" s="217" t="str">
        <f>+$X25</f>
        <v>NO OK</v>
      </c>
      <c r="Z25" s="217" t="str">
        <f t="shared" ref="Z25:AE27" si="29">+$X25</f>
        <v>NO OK</v>
      </c>
      <c r="AA25" s="217" t="str">
        <f t="shared" si="29"/>
        <v>NO OK</v>
      </c>
      <c r="AB25" s="217" t="str">
        <f t="shared" si="29"/>
        <v>NO OK</v>
      </c>
      <c r="AC25" s="217" t="str">
        <f t="shared" si="29"/>
        <v>NO OK</v>
      </c>
      <c r="AD25" s="217" t="str">
        <f t="shared" si="29"/>
        <v>NO OK</v>
      </c>
      <c r="AE25" s="217" t="str">
        <f t="shared" si="29"/>
        <v>NO OK</v>
      </c>
      <c r="AZ25" s="227">
        <f t="shared" ref="AZ25:BE28" si="30">+IF(F25="NO OK",0,1)</f>
        <v>1</v>
      </c>
      <c r="BA25" s="227">
        <f t="shared" si="30"/>
        <v>1</v>
      </c>
      <c r="BB25" s="227">
        <f t="shared" si="30"/>
        <v>1</v>
      </c>
      <c r="BC25" s="227">
        <f t="shared" si="30"/>
        <v>1</v>
      </c>
      <c r="BD25" s="227">
        <f t="shared" si="30"/>
        <v>1</v>
      </c>
      <c r="BE25" s="227">
        <f t="shared" si="30"/>
        <v>1</v>
      </c>
      <c r="BY25" s="227">
        <f>+IF(O25="NO OK",0,1)</f>
        <v>0</v>
      </c>
      <c r="BZ25" s="227">
        <f t="shared" ref="BZ25:CE28" si="31">+IF(P25="NO OK",0,1)</f>
        <v>0</v>
      </c>
      <c r="CA25" s="227">
        <f t="shared" si="31"/>
        <v>0</v>
      </c>
      <c r="CB25" s="227">
        <f t="shared" si="31"/>
        <v>0</v>
      </c>
      <c r="CC25" s="227">
        <f t="shared" si="31"/>
        <v>0</v>
      </c>
      <c r="CD25" s="227">
        <f t="shared" si="31"/>
        <v>0</v>
      </c>
      <c r="CE25" s="227">
        <f t="shared" si="31"/>
        <v>0</v>
      </c>
      <c r="CK25" s="227">
        <f t="shared" ref="CK25:CK28" si="32">+IF(Y25="NO OK",0,1)</f>
        <v>0</v>
      </c>
      <c r="CL25" s="227">
        <f t="shared" ref="CL25:CL28" si="33">+IF(Z25="NO OK",0,1)</f>
        <v>0</v>
      </c>
      <c r="CM25" s="227">
        <f t="shared" ref="CM25:CM28" si="34">+IF(AA25="NO OK",0,1)</f>
        <v>0</v>
      </c>
      <c r="CN25" s="227">
        <f t="shared" ref="CN25:CN28" si="35">+IF(AB25="NO OK",0,1)</f>
        <v>0</v>
      </c>
      <c r="CO25" s="227">
        <f t="shared" ref="CO25:CO28" si="36">+IF(AC25="NO OK",0,1)</f>
        <v>0</v>
      </c>
      <c r="CP25" s="227">
        <f t="shared" ref="CP25:CP28" si="37">+IF(AD25="NO OK",0,1)</f>
        <v>0</v>
      </c>
      <c r="CQ25" s="227">
        <f t="shared" ref="CQ25:CQ28" si="38">+IF(AE25="NO OK",0,1)</f>
        <v>0</v>
      </c>
    </row>
    <row r="26" spans="1:95" ht="30" customHeight="1">
      <c r="A26" s="255" t="s">
        <v>138</v>
      </c>
      <c r="B26" s="256" t="s">
        <v>281</v>
      </c>
      <c r="C26" s="257" t="s">
        <v>28</v>
      </c>
      <c r="D26" s="250">
        <f t="shared" si="7"/>
        <v>1</v>
      </c>
      <c r="E26" s="222" t="str">
        <f>+IF(Centro!$G$11="Meta Conseguida","OK","NO OK")</f>
        <v>OK</v>
      </c>
      <c r="F26" s="217" t="str">
        <f t="shared" si="27"/>
        <v>OK</v>
      </c>
      <c r="G26" s="217" t="str">
        <f t="shared" si="27"/>
        <v>OK</v>
      </c>
      <c r="H26" s="217" t="str">
        <f t="shared" si="27"/>
        <v>OK</v>
      </c>
      <c r="I26" s="217" t="str">
        <f t="shared" si="27"/>
        <v>OK</v>
      </c>
      <c r="J26" s="217" t="str">
        <f t="shared" si="27"/>
        <v>OK</v>
      </c>
      <c r="K26" s="217" t="str">
        <f t="shared" si="27"/>
        <v>OK</v>
      </c>
      <c r="M26" s="295">
        <f t="shared" si="9"/>
        <v>0</v>
      </c>
      <c r="N26" s="222" t="str">
        <f>+IF(Centro!$K$11="Meta Conseguida","OK","NO OK")</f>
        <v>NO OK</v>
      </c>
      <c r="O26" s="217" t="str">
        <f>+$N26</f>
        <v>NO OK</v>
      </c>
      <c r="P26" s="217" t="str">
        <f t="shared" si="28"/>
        <v>NO OK</v>
      </c>
      <c r="Q26" s="217" t="str">
        <f t="shared" si="28"/>
        <v>NO OK</v>
      </c>
      <c r="R26" s="217" t="str">
        <f t="shared" si="28"/>
        <v>NO OK</v>
      </c>
      <c r="S26" s="217" t="str">
        <f t="shared" si="28"/>
        <v>NO OK</v>
      </c>
      <c r="T26" s="217" t="str">
        <f t="shared" si="28"/>
        <v>NO OK</v>
      </c>
      <c r="U26" s="217" t="str">
        <f t="shared" si="28"/>
        <v>NO OK</v>
      </c>
      <c r="W26" s="295">
        <f t="shared" si="8"/>
        <v>0</v>
      </c>
      <c r="X26" s="222" t="str">
        <f>+IF(Centro!O$11="Meta Conseguida","OK","NO OK")</f>
        <v>NO OK</v>
      </c>
      <c r="Y26" s="217" t="str">
        <f t="shared" ref="Y26:Y27" si="39">+$X26</f>
        <v>NO OK</v>
      </c>
      <c r="Z26" s="217" t="str">
        <f t="shared" si="29"/>
        <v>NO OK</v>
      </c>
      <c r="AA26" s="217" t="str">
        <f t="shared" si="29"/>
        <v>NO OK</v>
      </c>
      <c r="AB26" s="217" t="str">
        <f t="shared" si="29"/>
        <v>NO OK</v>
      </c>
      <c r="AC26" s="217" t="str">
        <f t="shared" si="29"/>
        <v>NO OK</v>
      </c>
      <c r="AD26" s="217" t="str">
        <f t="shared" si="29"/>
        <v>NO OK</v>
      </c>
      <c r="AE26" s="217" t="str">
        <f t="shared" si="29"/>
        <v>NO OK</v>
      </c>
      <c r="AZ26" s="227">
        <f t="shared" si="30"/>
        <v>1</v>
      </c>
      <c r="BA26" s="227">
        <f t="shared" si="30"/>
        <v>1</v>
      </c>
      <c r="BB26" s="227">
        <f t="shared" si="30"/>
        <v>1</v>
      </c>
      <c r="BC26" s="227">
        <f t="shared" si="30"/>
        <v>1</v>
      </c>
      <c r="BD26" s="227">
        <f t="shared" si="30"/>
        <v>1</v>
      </c>
      <c r="BE26" s="227">
        <f t="shared" si="30"/>
        <v>1</v>
      </c>
      <c r="BY26" s="227">
        <f>+IF(O26="NO OK",0,1)</f>
        <v>0</v>
      </c>
      <c r="BZ26" s="227">
        <f t="shared" si="31"/>
        <v>0</v>
      </c>
      <c r="CA26" s="227">
        <f t="shared" si="31"/>
        <v>0</v>
      </c>
      <c r="CB26" s="227">
        <f t="shared" si="31"/>
        <v>0</v>
      </c>
      <c r="CC26" s="227">
        <f t="shared" si="31"/>
        <v>0</v>
      </c>
      <c r="CD26" s="227">
        <f t="shared" si="31"/>
        <v>0</v>
      </c>
      <c r="CE26" s="227">
        <f t="shared" si="31"/>
        <v>0</v>
      </c>
      <c r="CK26" s="227">
        <f t="shared" si="32"/>
        <v>0</v>
      </c>
      <c r="CL26" s="227">
        <f t="shared" si="33"/>
        <v>0</v>
      </c>
      <c r="CM26" s="227">
        <f t="shared" si="34"/>
        <v>0</v>
      </c>
      <c r="CN26" s="227">
        <f t="shared" si="35"/>
        <v>0</v>
      </c>
      <c r="CO26" s="227">
        <f t="shared" si="36"/>
        <v>0</v>
      </c>
      <c r="CP26" s="227">
        <f t="shared" si="37"/>
        <v>0</v>
      </c>
      <c r="CQ26" s="227">
        <f t="shared" si="38"/>
        <v>0</v>
      </c>
    </row>
    <row r="27" spans="1:95" ht="24.9" customHeight="1">
      <c r="A27" s="255" t="s">
        <v>139</v>
      </c>
      <c r="B27" s="256" t="s">
        <v>288</v>
      </c>
      <c r="C27" s="257" t="s">
        <v>29</v>
      </c>
      <c r="D27" s="250">
        <f t="shared" si="7"/>
        <v>1</v>
      </c>
      <c r="E27" s="222" t="str">
        <f>+IF(Centro!$G$15="Meta Conseguida","OK","NO OK")</f>
        <v>OK</v>
      </c>
      <c r="F27" s="217" t="str">
        <f t="shared" si="27"/>
        <v>OK</v>
      </c>
      <c r="G27" s="217" t="str">
        <f t="shared" si="27"/>
        <v>OK</v>
      </c>
      <c r="H27" s="217" t="str">
        <f t="shared" si="27"/>
        <v>OK</v>
      </c>
      <c r="I27" s="217" t="str">
        <f t="shared" si="27"/>
        <v>OK</v>
      </c>
      <c r="J27" s="217" t="str">
        <f t="shared" si="27"/>
        <v>OK</v>
      </c>
      <c r="K27" s="217" t="str">
        <f t="shared" si="27"/>
        <v>OK</v>
      </c>
      <c r="M27" s="295">
        <f t="shared" si="9"/>
        <v>0</v>
      </c>
      <c r="N27" s="222" t="str">
        <f>+IF(Centro!$K$15="Meta Conseguida","OK","NO OK")</f>
        <v>NO OK</v>
      </c>
      <c r="O27" s="217" t="str">
        <f>+$N27</f>
        <v>NO OK</v>
      </c>
      <c r="P27" s="217" t="str">
        <f t="shared" si="28"/>
        <v>NO OK</v>
      </c>
      <c r="Q27" s="217" t="str">
        <f t="shared" si="28"/>
        <v>NO OK</v>
      </c>
      <c r="R27" s="217" t="str">
        <f t="shared" si="28"/>
        <v>NO OK</v>
      </c>
      <c r="S27" s="217" t="str">
        <f t="shared" si="28"/>
        <v>NO OK</v>
      </c>
      <c r="T27" s="217" t="str">
        <f t="shared" si="28"/>
        <v>NO OK</v>
      </c>
      <c r="U27" s="217" t="str">
        <f t="shared" si="28"/>
        <v>NO OK</v>
      </c>
      <c r="W27" s="295">
        <f t="shared" si="8"/>
        <v>0</v>
      </c>
      <c r="X27" s="222" t="str">
        <f>+IF(Centro!O$15="Meta Conseguida","OK","NO OK")</f>
        <v>NO OK</v>
      </c>
      <c r="Y27" s="217" t="str">
        <f t="shared" si="39"/>
        <v>NO OK</v>
      </c>
      <c r="Z27" s="217" t="str">
        <f t="shared" si="29"/>
        <v>NO OK</v>
      </c>
      <c r="AA27" s="217" t="str">
        <f t="shared" si="29"/>
        <v>NO OK</v>
      </c>
      <c r="AB27" s="217" t="str">
        <f t="shared" si="29"/>
        <v>NO OK</v>
      </c>
      <c r="AC27" s="217" t="str">
        <f t="shared" si="29"/>
        <v>NO OK</v>
      </c>
      <c r="AD27" s="217" t="str">
        <f t="shared" si="29"/>
        <v>NO OK</v>
      </c>
      <c r="AE27" s="217" t="str">
        <f t="shared" si="29"/>
        <v>NO OK</v>
      </c>
      <c r="AZ27" s="227">
        <f t="shared" si="30"/>
        <v>1</v>
      </c>
      <c r="BA27" s="227">
        <f t="shared" si="30"/>
        <v>1</v>
      </c>
      <c r="BB27" s="227">
        <f t="shared" si="30"/>
        <v>1</v>
      </c>
      <c r="BC27" s="227">
        <f t="shared" si="30"/>
        <v>1</v>
      </c>
      <c r="BD27" s="227">
        <f t="shared" si="30"/>
        <v>1</v>
      </c>
      <c r="BE27" s="227">
        <f t="shared" si="30"/>
        <v>1</v>
      </c>
      <c r="BY27" s="227">
        <f>+IF(O27="NO OK",0,1)</f>
        <v>0</v>
      </c>
      <c r="BZ27" s="227">
        <f t="shared" si="31"/>
        <v>0</v>
      </c>
      <c r="CA27" s="227">
        <f t="shared" si="31"/>
        <v>0</v>
      </c>
      <c r="CB27" s="227">
        <f t="shared" si="31"/>
        <v>0</v>
      </c>
      <c r="CC27" s="227">
        <f t="shared" si="31"/>
        <v>0</v>
      </c>
      <c r="CD27" s="227">
        <f t="shared" si="31"/>
        <v>0</v>
      </c>
      <c r="CE27" s="227">
        <f t="shared" si="31"/>
        <v>0</v>
      </c>
      <c r="CK27" s="227">
        <f t="shared" si="32"/>
        <v>0</v>
      </c>
      <c r="CL27" s="227">
        <f t="shared" si="33"/>
        <v>0</v>
      </c>
      <c r="CM27" s="227">
        <f t="shared" si="34"/>
        <v>0</v>
      </c>
      <c r="CN27" s="227">
        <f t="shared" si="35"/>
        <v>0</v>
      </c>
      <c r="CO27" s="227">
        <f t="shared" si="36"/>
        <v>0</v>
      </c>
      <c r="CP27" s="227">
        <f t="shared" si="37"/>
        <v>0</v>
      </c>
      <c r="CQ27" s="227">
        <f t="shared" si="38"/>
        <v>0</v>
      </c>
    </row>
    <row r="28" spans="1:95" ht="24.9" customHeight="1">
      <c r="A28" s="255" t="s">
        <v>107</v>
      </c>
      <c r="B28" s="256" t="s">
        <v>173</v>
      </c>
      <c r="C28" s="257" t="s">
        <v>31</v>
      </c>
      <c r="D28" s="250">
        <f t="shared" si="7"/>
        <v>0.83333333333333337</v>
      </c>
      <c r="E28" s="218" t="s">
        <v>168</v>
      </c>
      <c r="F28" s="217" t="str">
        <f>+IF(GTeleco!$G$71="Meta Conseguida","OK","NO OK")</f>
        <v>OK</v>
      </c>
      <c r="G28" s="217" t="str">
        <f>+IF(MMatem!$G$71="Meta Conseguida","OK","NO OK")</f>
        <v>OK</v>
      </c>
      <c r="H28" s="217" t="str">
        <f>+IF(MTeleco!$G$71="Meta Conseguida","OK","NO OK")</f>
        <v>OK</v>
      </c>
      <c r="I28" s="217" t="str">
        <f>+IF(MCiberseg!$G$71="Meta Conseguida","OK","NO OK")</f>
        <v>NO OK</v>
      </c>
      <c r="J28" s="217" t="str">
        <f>+IF(MVision!$G$71="Meta Conseguida","OK","NO OK")</f>
        <v>OK</v>
      </c>
      <c r="K28" s="217" t="str">
        <f>+IF(MCuantica!$G$71="Meta Conseguida","OK","NO OK")</f>
        <v>OK</v>
      </c>
      <c r="M28" s="295">
        <f t="shared" si="9"/>
        <v>0</v>
      </c>
      <c r="N28" s="218" t="s">
        <v>168</v>
      </c>
      <c r="O28" s="217" t="str">
        <f>+IF(GTeleco!$K$71="Meta Conseguida","OK","NO OK")</f>
        <v>NO OK</v>
      </c>
      <c r="P28" s="217" t="str">
        <f>+IF(MMatem!$K$71="Meta Conseguida","OK","NO OK")</f>
        <v>NO OK</v>
      </c>
      <c r="Q28" s="217" t="str">
        <f>+IF(MTeleco!$K$71="Meta Conseguida","OK","NO OK")</f>
        <v>NO OK</v>
      </c>
      <c r="R28" s="217" t="str">
        <f>+IF(MCiberseg!$K$71="Meta Conseguida","OK","NO OK")</f>
        <v>NO OK</v>
      </c>
      <c r="S28" s="217" t="str">
        <f>+IF(MVision!$K$71="Meta Conseguida","OK","NO OK")</f>
        <v>NO OK</v>
      </c>
      <c r="T28" s="217" t="str">
        <f>+IF(MCuantica!$K$71="Meta Conseguida","OK","NO OK")</f>
        <v>NO OK</v>
      </c>
      <c r="U28" s="217" t="str">
        <f>+IF(MIOT!$K$71="Meta Conseguida","OK","NO OK")</f>
        <v>NO OK</v>
      </c>
      <c r="W28" s="295">
        <f t="shared" si="8"/>
        <v>0</v>
      </c>
      <c r="X28" s="218" t="s">
        <v>168</v>
      </c>
      <c r="Y28" s="217" t="str">
        <f>+IF(GTeleco!O$71="Meta Conseguida","OK","NO OK")</f>
        <v>NO OK</v>
      </c>
      <c r="Z28" s="217" t="str">
        <f>+IF(MMatem!O$71="Meta Conseguida","OK","NO OK")</f>
        <v>NO OK</v>
      </c>
      <c r="AA28" s="217" t="str">
        <f>+IF(MTeleco!O$71="Meta Conseguida","OK","NO OK")</f>
        <v>NO OK</v>
      </c>
      <c r="AB28" s="217" t="str">
        <f>+IF(MCiberseg!O$71="Meta Conseguida","OK","NO OK")</f>
        <v>NO OK</v>
      </c>
      <c r="AC28" s="217" t="str">
        <f>+IF(MVision!O$71="Meta Conseguida","OK","NO OK")</f>
        <v>NO OK</v>
      </c>
      <c r="AD28" s="217" t="str">
        <f>+IF(MCuantica!O$71="Meta Conseguida","OK","NO OK")</f>
        <v>NO OK</v>
      </c>
      <c r="AE28" s="217" t="str">
        <f>+IF(MIOT!O$71="Meta Conseguida","OK","NO OK")</f>
        <v>NO OK</v>
      </c>
      <c r="AZ28" s="227">
        <f t="shared" si="30"/>
        <v>1</v>
      </c>
      <c r="BA28" s="227">
        <f t="shared" si="30"/>
        <v>1</v>
      </c>
      <c r="BB28" s="227">
        <f t="shared" si="30"/>
        <v>1</v>
      </c>
      <c r="BC28" s="227">
        <f t="shared" si="30"/>
        <v>0</v>
      </c>
      <c r="BD28" s="227">
        <f t="shared" si="30"/>
        <v>1</v>
      </c>
      <c r="BE28" s="227">
        <f t="shared" si="30"/>
        <v>1</v>
      </c>
      <c r="BY28" s="227">
        <f>+IF(O28="NO OK",0,1)</f>
        <v>0</v>
      </c>
      <c r="BZ28" s="227">
        <f t="shared" si="31"/>
        <v>0</v>
      </c>
      <c r="CA28" s="227">
        <f t="shared" si="31"/>
        <v>0</v>
      </c>
      <c r="CB28" s="227">
        <f t="shared" si="31"/>
        <v>0</v>
      </c>
      <c r="CC28" s="227">
        <f t="shared" si="31"/>
        <v>0</v>
      </c>
      <c r="CD28" s="227">
        <f t="shared" si="31"/>
        <v>0</v>
      </c>
      <c r="CE28" s="227">
        <f t="shared" si="31"/>
        <v>0</v>
      </c>
      <c r="CK28" s="227">
        <f t="shared" si="32"/>
        <v>0</v>
      </c>
      <c r="CL28" s="227">
        <f t="shared" si="33"/>
        <v>0</v>
      </c>
      <c r="CM28" s="227">
        <f t="shared" si="34"/>
        <v>0</v>
      </c>
      <c r="CN28" s="227">
        <f t="shared" si="35"/>
        <v>0</v>
      </c>
      <c r="CO28" s="227">
        <f t="shared" si="36"/>
        <v>0</v>
      </c>
      <c r="CP28" s="227">
        <f t="shared" si="37"/>
        <v>0</v>
      </c>
      <c r="CQ28" s="227">
        <f t="shared" si="38"/>
        <v>0</v>
      </c>
    </row>
    <row r="29" spans="1:95" ht="24.9" customHeight="1">
      <c r="A29" s="255" t="s">
        <v>109</v>
      </c>
      <c r="B29" s="256" t="s">
        <v>269</v>
      </c>
      <c r="C29" s="257" t="s">
        <v>23</v>
      </c>
      <c r="D29" s="250">
        <f t="shared" si="7"/>
        <v>0.91666666666666663</v>
      </c>
      <c r="E29" s="222" t="str">
        <f>+IF(Centro!$G$20="Meta Conseguida","OK","NO OK")</f>
        <v>OK</v>
      </c>
      <c r="F29" s="217" t="str">
        <f>+IF(GTeleco!$G73="Meta Conseguida","OK","NO OK")</f>
        <v>OK</v>
      </c>
      <c r="G29" s="217" t="str">
        <f>+IF(MMatem!$G73="Meta Conseguida","OK","NO OK")</f>
        <v>OK</v>
      </c>
      <c r="H29" s="217" t="str">
        <f>+IF(OR(MTeleco!$G$73="Meta Conseguida",MTeleco!$G$73="No hay Meta"),"OK","NO OK")</f>
        <v>NO OK</v>
      </c>
      <c r="I29" s="217" t="str">
        <f>+IF(MCiberseg!$G73="Meta Conseguida","OK","NO OK")</f>
        <v>OK</v>
      </c>
      <c r="J29" s="217" t="str">
        <f>+IF(MVision!$G73="Meta Conseguida","OK","NO OK")</f>
        <v>OK</v>
      </c>
      <c r="K29" s="217" t="str">
        <f>+IF(MCuantica!$G73="Meta Conseguida","OK","NO OK")</f>
        <v>OK</v>
      </c>
      <c r="M29" s="295">
        <f t="shared" si="9"/>
        <v>0</v>
      </c>
      <c r="N29" s="222" t="str">
        <f>+IF(Centro!$K$20="Meta Conseguida","OK","NO OK")</f>
        <v>NO OK</v>
      </c>
      <c r="O29" s="217" t="str">
        <f>+IF(GTeleco!$K$73="Meta Conseguida","OK","NO OK")</f>
        <v>NO OK</v>
      </c>
      <c r="P29" s="217" t="str">
        <f>+IF(MMatem!$K$73="Meta Conseguida","OK","NO OK")</f>
        <v>NO OK</v>
      </c>
      <c r="Q29" s="217" t="str">
        <f>+IF(MTeleco!$K$73="Meta Conseguida","OK","NO OK")</f>
        <v>NO OK</v>
      </c>
      <c r="R29" s="217" t="str">
        <f>+IF(MCiberseg!$K$73="Meta Conseguida","OK","NO OK")</f>
        <v>NO OK</v>
      </c>
      <c r="S29" s="217" t="str">
        <f>+IF(MVision!$K$73="Meta Conseguida","OK","NO OK")</f>
        <v>NO OK</v>
      </c>
      <c r="T29" s="217" t="str">
        <f>+IF(MCuantica!$K$73="Meta Conseguida","OK","NO OK")</f>
        <v>NO OK</v>
      </c>
      <c r="U29" s="217" t="str">
        <f>+IF(MIOT!$K$73="Meta Conseguida","OK","NO OK")</f>
        <v>NO OK</v>
      </c>
      <c r="W29" s="295">
        <f t="shared" si="8"/>
        <v>0</v>
      </c>
      <c r="X29" s="222" t="str">
        <f>+IF(Centro!O$20="Meta Conseguida","OK","NO OK")</f>
        <v>NO OK</v>
      </c>
      <c r="Y29" s="217" t="str">
        <f>+IF(GTeleco!O73="Meta Conseguida","OK","NO OK")</f>
        <v>NO OK</v>
      </c>
      <c r="Z29" s="217" t="str">
        <f>+IF(MMatem!O73="Meta Conseguida","OK","NO OK")</f>
        <v>NO OK</v>
      </c>
      <c r="AA29" s="217" t="str">
        <f>+IF(MTeleco!O73="Meta Conseguida","OK","NO OK")</f>
        <v>NO OK</v>
      </c>
      <c r="AB29" s="217" t="str">
        <f>+IF(MCiberseg!O73="Meta Conseguida","OK","NO OK")</f>
        <v>NO OK</v>
      </c>
      <c r="AC29" s="217" t="str">
        <f>+IF(MVision!O73="Meta Conseguida","OK","NO OK")</f>
        <v>NO OK</v>
      </c>
      <c r="AD29" s="217" t="str">
        <f>+IF(MCuantica!O73="Meta Conseguida","OK","NO OK")</f>
        <v>NO OK</v>
      </c>
      <c r="AE29" s="217" t="str">
        <f>+IF(MIOT!O73="Meta Conseguida","OK","NO OK")</f>
        <v>NO OK</v>
      </c>
      <c r="AZ29" s="207">
        <f>+COUNTIF($E29:$F29,"OK")/+COUNTA($E29:$F29)</f>
        <v>1</v>
      </c>
      <c r="BA29" s="207">
        <f>+(COUNTIF($E29,"OK")+COUNTIF(G29,"OK"))/+COUNTA($E29,G29)</f>
        <v>1</v>
      </c>
      <c r="BB29" s="207">
        <f>+(COUNTIF($E29,"OK")+COUNTIF(H29,"OK"))/+COUNTA($E29,H29)</f>
        <v>0.5</v>
      </c>
      <c r="BC29" s="207">
        <f>+(COUNTIF($E29,"OK")+COUNTIF(I29,"OK"))/+COUNTA($E29,I29)</f>
        <v>1</v>
      </c>
      <c r="BD29" s="207">
        <f>+(COUNTIF($E29,"OK")+COUNTIF(J29,"OK"))/+COUNTA($E29,J29)</f>
        <v>1</v>
      </c>
      <c r="BE29" s="207">
        <f>+(COUNTIF($E29,"OK")+COUNTIF(K29,"OK"))/+COUNTA($E29,K29)</f>
        <v>1</v>
      </c>
      <c r="BY29" s="208">
        <f>+COUNTIF($N29:$O29,"OK")/+COUNTA($N29:$O29)</f>
        <v>0</v>
      </c>
      <c r="BZ29" s="209">
        <f>+(COUNTIF($N29,"OK")+COUNTIF(P29,"OK"))/+COUNTA($N29,P29)</f>
        <v>0</v>
      </c>
      <c r="CA29" s="209">
        <f t="shared" ref="CA29:CE29" si="40">+(COUNTIF($N29,"OK")+COUNTIF(Q29,"OK"))/+COUNTA($N29,Q29)</f>
        <v>0</v>
      </c>
      <c r="CB29" s="209">
        <f t="shared" si="40"/>
        <v>0</v>
      </c>
      <c r="CC29" s="209">
        <f t="shared" si="40"/>
        <v>0</v>
      </c>
      <c r="CD29" s="209">
        <f t="shared" si="40"/>
        <v>0</v>
      </c>
      <c r="CE29" s="209">
        <f t="shared" si="40"/>
        <v>0</v>
      </c>
      <c r="CK29" s="209">
        <f>+(COUNTIF($X29,"OK")+COUNTIF(Y29,"OK"))/+COUNTA($X29,Y29)</f>
        <v>0</v>
      </c>
      <c r="CL29" s="209">
        <f t="shared" ref="CL29:CQ29" si="41">+(COUNTIF($X29,"OK")+COUNTIF(Z29,"OK"))/+COUNTA($X29,Z29)</f>
        <v>0</v>
      </c>
      <c r="CM29" s="209">
        <f t="shared" si="41"/>
        <v>0</v>
      </c>
      <c r="CN29" s="209">
        <f t="shared" si="41"/>
        <v>0</v>
      </c>
      <c r="CO29" s="209">
        <f t="shared" si="41"/>
        <v>0</v>
      </c>
      <c r="CP29" s="209">
        <f t="shared" si="41"/>
        <v>0</v>
      </c>
      <c r="CQ29" s="209">
        <f t="shared" si="41"/>
        <v>0</v>
      </c>
    </row>
    <row r="30" spans="1:95" ht="24.9" customHeight="1">
      <c r="A30" s="255" t="s">
        <v>110</v>
      </c>
      <c r="B30" s="256" t="s">
        <v>195</v>
      </c>
      <c r="C30" s="257" t="s">
        <v>24</v>
      </c>
      <c r="D30" s="250">
        <f t="shared" si="7"/>
        <v>1</v>
      </c>
      <c r="E30" s="218" t="s">
        <v>168</v>
      </c>
      <c r="F30" s="217" t="str">
        <f>+IF(GTeleco!$G74="Meta Conseguida","OK","NO OK")</f>
        <v>OK</v>
      </c>
      <c r="G30" s="217" t="str">
        <f>+IF(MMatem!$G74="Meta Conseguida","OK","NO OK")</f>
        <v>OK</v>
      </c>
      <c r="H30" s="217" t="str">
        <f>+IF(MTeleco!$G74="Meta Conseguida","OK","NO OK")</f>
        <v>OK</v>
      </c>
      <c r="I30" s="217" t="str">
        <f>+IF(MCiberseg!$G74="Meta Conseguida","OK","NO OK")</f>
        <v>OK</v>
      </c>
      <c r="J30" s="217" t="str">
        <f>+IF(MVision!$G74="Meta Conseguida","OK","NO OK")</f>
        <v>OK</v>
      </c>
      <c r="K30" s="217" t="str">
        <f>+IF(MCuantica!$G74="Meta Conseguida","OK","NO OK")</f>
        <v>OK</v>
      </c>
      <c r="M30" s="295">
        <f t="shared" si="9"/>
        <v>0</v>
      </c>
      <c r="N30" s="218" t="s">
        <v>168</v>
      </c>
      <c r="O30" s="217" t="str">
        <f>+IF(GTeleco!$K$74="Meta Conseguida","OK","NO OK")</f>
        <v>NO OK</v>
      </c>
      <c r="P30" s="217" t="str">
        <f>+IF(MMatem!$K$74="Meta Conseguida","OK","NO OK")</f>
        <v>NO OK</v>
      </c>
      <c r="Q30" s="217" t="str">
        <f>+IF(MTeleco!$K$74="Meta Conseguida","OK","NO OK")</f>
        <v>NO OK</v>
      </c>
      <c r="R30" s="217" t="str">
        <f>+IF(MCiberseg!$K$74="Meta Conseguida","OK","NO OK")</f>
        <v>NO OK</v>
      </c>
      <c r="S30" s="217" t="str">
        <f>+IF(MVision!$K$74="Meta Conseguida","OK","NO OK")</f>
        <v>NO OK</v>
      </c>
      <c r="T30" s="217" t="str">
        <f>+IF(MCuantica!$K$74="Meta Conseguida","OK","NO OK")</f>
        <v>NO OK</v>
      </c>
      <c r="U30" s="217" t="str">
        <f>+IF(MIOT!$K$74="Meta Conseguida","OK","NO OK")</f>
        <v>NO OK</v>
      </c>
      <c r="W30" s="295">
        <f t="shared" si="8"/>
        <v>0</v>
      </c>
      <c r="X30" s="218" t="s">
        <v>168</v>
      </c>
      <c r="Y30" s="217" t="str">
        <f>+IF(GTeleco!O74="Meta Conseguida","OK","NO OK")</f>
        <v>NO OK</v>
      </c>
      <c r="Z30" s="217" t="str">
        <f>+IF(MMatem!O74="Meta Conseguida","OK","NO OK")</f>
        <v>NO OK</v>
      </c>
      <c r="AA30" s="217" t="str">
        <f>+IF(MTeleco!O74="Meta Conseguida","OK","NO OK")</f>
        <v>NO OK</v>
      </c>
      <c r="AB30" s="217" t="str">
        <f>+IF(MCiberseg!O74="Meta Conseguida","OK","NO OK")</f>
        <v>NO OK</v>
      </c>
      <c r="AC30" s="217" t="str">
        <f>+IF(MVision!O74="Meta Conseguida","OK","NO OK")</f>
        <v>NO OK</v>
      </c>
      <c r="AD30" s="217" t="str">
        <f>+IF(MCuantica!O74="Meta Conseguida","OK","NO OK")</f>
        <v>NO OK</v>
      </c>
      <c r="AE30" s="217" t="str">
        <f>+IF(MIOT!O74="Meta Conseguida","OK","NO OK")</f>
        <v>NO OK</v>
      </c>
      <c r="AZ30" s="227">
        <f t="shared" ref="AZ30:BE30" si="42">+IF(F30="NO OK",0,1)</f>
        <v>1</v>
      </c>
      <c r="BA30" s="227">
        <f t="shared" si="42"/>
        <v>1</v>
      </c>
      <c r="BB30" s="227">
        <f t="shared" si="42"/>
        <v>1</v>
      </c>
      <c r="BC30" s="227">
        <f t="shared" si="42"/>
        <v>1</v>
      </c>
      <c r="BD30" s="227">
        <f t="shared" si="42"/>
        <v>1</v>
      </c>
      <c r="BE30" s="227">
        <f t="shared" si="42"/>
        <v>1</v>
      </c>
      <c r="BY30" s="227">
        <f>+IF(O30="NO OK",0,1)</f>
        <v>0</v>
      </c>
      <c r="BZ30" s="227">
        <f t="shared" ref="BZ30:CE30" si="43">+IF(P30="NO OK",0,1)</f>
        <v>0</v>
      </c>
      <c r="CA30" s="227">
        <f t="shared" si="43"/>
        <v>0</v>
      </c>
      <c r="CB30" s="227">
        <f t="shared" si="43"/>
        <v>0</v>
      </c>
      <c r="CC30" s="227">
        <f t="shared" si="43"/>
        <v>0</v>
      </c>
      <c r="CD30" s="227">
        <f t="shared" si="43"/>
        <v>0</v>
      </c>
      <c r="CE30" s="227">
        <f t="shared" si="43"/>
        <v>0</v>
      </c>
      <c r="CK30" s="227">
        <f>+IF(Y30="NO OK",0,1)</f>
        <v>0</v>
      </c>
      <c r="CL30" s="227">
        <f t="shared" ref="CL30" si="44">+IF(Z30="NO OK",0,1)</f>
        <v>0</v>
      </c>
      <c r="CM30" s="227">
        <f t="shared" ref="CM30" si="45">+IF(AA30="NO OK",0,1)</f>
        <v>0</v>
      </c>
      <c r="CN30" s="227">
        <f t="shared" ref="CN30" si="46">+IF(AB30="NO OK",0,1)</f>
        <v>0</v>
      </c>
      <c r="CO30" s="227">
        <f t="shared" ref="CO30" si="47">+IF(AC30="NO OK",0,1)</f>
        <v>0</v>
      </c>
      <c r="CP30" s="227">
        <f t="shared" ref="CP30" si="48">+IF(AD30="NO OK",0,1)</f>
        <v>0</v>
      </c>
      <c r="CQ30" s="227">
        <f t="shared" ref="CQ30" si="49">+IF(AE30="NO OK",0,1)</f>
        <v>0</v>
      </c>
    </row>
    <row r="31" spans="1:95" ht="24.9" customHeight="1">
      <c r="A31" s="255" t="s">
        <v>111</v>
      </c>
      <c r="B31" s="256" t="s">
        <v>333</v>
      </c>
      <c r="C31" s="257" t="s">
        <v>9</v>
      </c>
      <c r="D31" s="250">
        <f t="shared" si="7"/>
        <v>0.79166666666666663</v>
      </c>
      <c r="E31" s="218" t="s">
        <v>168</v>
      </c>
      <c r="F31" s="217" t="str">
        <f>+IFERROR(IF(GTeleco!$F$75/GTeleco!$E$75=1,"OK",IF(GTeleco!$F$75=0,"NO OK","PARCIAL")),"NO OK")</f>
        <v>OK</v>
      </c>
      <c r="G31" s="217" t="str">
        <f>+IFERROR(IF(MMatem!$F$75/MMatem!$E$75=1,"OK",IF(MMatem!$F$75=0,"NO OK","PARCIAL")),"NO OK")</f>
        <v>PARCIAL</v>
      </c>
      <c r="H31" s="217" t="str">
        <f>+IFERROR(IF(MTeleco!$F$75/MTeleco!$E$75=1,"OK",IF(MTeleco!$F$75=0,"NO OK","PARCIAL")),"NO OK")</f>
        <v>PARCIAL</v>
      </c>
      <c r="I31" s="217" t="str">
        <f>+IFERROR(IF(MCiberseg!$F$75/MCiberseg!$E$75=1,"OK",IF(MCiberseg!$F$75=0,"NO OK","PARCIAL")),"NO OK")</f>
        <v>PARCIAL</v>
      </c>
      <c r="J31" s="217" t="str">
        <f>+IFERROR(IF(MVision!$F$75/MVision!$E$75=1,"OK",IF(MVision!$F$75=0,"NO OK","PARCIAL")),"NO OK")</f>
        <v>PARCIAL</v>
      </c>
      <c r="K31" s="217" t="str">
        <f>+IFERROR(IF(MCuantica!$F$75/MCuantica!$E$75=1,"OK",IF(MCuantica!$F$75=0,"NO OK","PARCIAL")),"NO OK")</f>
        <v>OK</v>
      </c>
      <c r="M31" s="295">
        <f t="shared" si="9"/>
        <v>0</v>
      </c>
      <c r="N31" s="218" t="s">
        <v>168</v>
      </c>
      <c r="O31" s="217" t="str">
        <f>+IFERROR(IF(GTeleco!$J$75/GTeleco!$I$75=1,"OK",IF(GTeleco!$J$75=0,"NO OK","PARCIAL")),"NO OK")</f>
        <v>NO OK</v>
      </c>
      <c r="P31" s="217" t="str">
        <f>+IFERROR(IF(MMatem!$J$75/MMatem!$I$75=1,"OK",IF(MMatem!$J$75=0,"NO OK","PARCIAL")),"NO OK")</f>
        <v>NO OK</v>
      </c>
      <c r="Q31" s="217" t="str">
        <f>+IFERROR(IF(MTeleco!$J$75/MTeleco!$I$75=1,"OK",IF(MTeleco!$J$75=0,"NO OK","PARCIAL")),"NO OK")</f>
        <v>NO OK</v>
      </c>
      <c r="R31" s="217" t="str">
        <f>+IFERROR(IF(MCiberseg!$J$75/MCiberseg!$I$75=1,"OK",IF(MCiberseg!$J$75=0,"NO OK","PARCIAL")),"NO OK")</f>
        <v>NO OK</v>
      </c>
      <c r="S31" s="217" t="str">
        <f>+IFERROR(IF(MVision!$J$75/MVision!$I$75=1,"OK",IF(MVision!$J$75=0,"NO OK","PARCIAL")),"NO OK")</f>
        <v>NO OK</v>
      </c>
      <c r="T31" s="217" t="str">
        <f>+IFERROR(IF(MCuantica!$J$75/MCuantica!$I$75=1,"OK",IF(MCuantica!$J$75=0,"NO OK","PARCIAL")),"NO OK")</f>
        <v>NO OK</v>
      </c>
      <c r="U31" s="217" t="str">
        <f>+IFERROR(IF(MIOT!$J$75/MIOT!$I$75=1,"OK",IF(MIOT!$J$75=0,"NO OK","PARCIAL")),"NO OK")</f>
        <v>NO OK</v>
      </c>
      <c r="W31" s="295">
        <f t="shared" si="8"/>
        <v>0</v>
      </c>
      <c r="X31" s="218" t="s">
        <v>168</v>
      </c>
      <c r="Y31" s="217" t="str">
        <f>+IFERROR(IF(GTeleco!N$75/GTeleco!M$75=1,"OK",IF(GTeleco!N$75=0,"NO OK","PARCIAL")),"NO OK")</f>
        <v>NO OK</v>
      </c>
      <c r="Z31" s="217" t="str">
        <f>+IFERROR(IF(MMatem!N$75/MMatem!M$75=1,"OK",IF(MMatem!N$75=0,"NO OK","PARCIAL")),"NO OK")</f>
        <v>NO OK</v>
      </c>
      <c r="AA31" s="217" t="str">
        <f>+IFERROR(IF(MTeleco!N$75/MTeleco!M$75=1,"OK",IF(MTeleco!N$75=0,"NO OK","PARCIAL")),"NO OK")</f>
        <v>NO OK</v>
      </c>
      <c r="AB31" s="217" t="str">
        <f>+IFERROR(IF(MCiberseg!N$75/MCiberseg!M$75=1,"OK",IF(MCiberseg!N$75=0,"NO OK","PARCIAL")),"NO OK")</f>
        <v>NO OK</v>
      </c>
      <c r="AC31" s="217" t="str">
        <f>+IFERROR(IF(MVision!N$75/MVision!M$75=1,"OK",IF(MVision!N$75=0,"NO OK","PARCIAL")),"NO OK")</f>
        <v>NO OK</v>
      </c>
      <c r="AD31" s="217" t="str">
        <f>+IFERROR(IF(MCuantica!N$75/MCuantica!M$75=1,"OK",IF(MCuantica!N$75=0,"NO OK","PARCIAL")),"NO OK")</f>
        <v>NO OK</v>
      </c>
      <c r="AE31" s="217" t="str">
        <f>+IFERROR(IF(MIOT!N$75/MIOT!M$75=1,"OK",IF(MIOT!N$75=0,"NO OK","PARCIAL")),"NO OK")</f>
        <v>NO OK</v>
      </c>
      <c r="AZ31" s="228">
        <f>+IFERROR(GTeleco!$F$75/GTeleco!$E$75,0)</f>
        <v>1</v>
      </c>
      <c r="BA31" s="228">
        <f>+IFERROR(MMatem!$F$75/MMatem!$E$75,0)</f>
        <v>0.75</v>
      </c>
      <c r="BB31" s="228">
        <f>+IFERROR(MTeleco!$F$75/MTeleco!$E$75,0)</f>
        <v>0.75</v>
      </c>
      <c r="BC31" s="228">
        <f>+IFERROR(MCiberseg!$F$75/MCiberseg!$E$75,0)</f>
        <v>0.75</v>
      </c>
      <c r="BD31" s="228">
        <f>+IFERROR(MVision!$F$75/MVision!$E$75,0)</f>
        <v>0.5</v>
      </c>
      <c r="BE31" s="228">
        <f>+IFERROR(MCuantica!$F$75/MCuantica!$E$75,0)</f>
        <v>1</v>
      </c>
      <c r="BY31" s="233">
        <f>+IFERROR(GTeleco!$J$75/GTeleco!$I$75,0)</f>
        <v>0</v>
      </c>
      <c r="BZ31" s="233">
        <f>+IFERROR(MMatem!$J$75/MMatem!$I$75,0)</f>
        <v>0</v>
      </c>
      <c r="CA31" s="233">
        <f>+IFERROR(MTeleco!$J$75/MTeleco!$I$75,0)</f>
        <v>0</v>
      </c>
      <c r="CB31" s="233">
        <f>+IFERROR(MCiberseg!$J$75/MCiberseg!$I$75,0)</f>
        <v>0</v>
      </c>
      <c r="CC31" s="233">
        <f>+IFERROR(MVision!$J$75/MVision!$I$75,0)</f>
        <v>0</v>
      </c>
      <c r="CD31" s="233">
        <f>+IFERROR(MCuantica!$J$75/MCuantica!$I$75,0)</f>
        <v>0</v>
      </c>
      <c r="CE31" s="233">
        <f>+IFERROR(MIOT!$J$75/MIOT!$I$75,0)</f>
        <v>0</v>
      </c>
      <c r="CK31" s="228">
        <f>+IFERROR(GTeleco!N75/GTeleco!M75,0)</f>
        <v>0</v>
      </c>
      <c r="CL31" s="228">
        <f>+IFERROR(MMatem!N75/MMatem!M75,0)</f>
        <v>0</v>
      </c>
      <c r="CM31" s="228">
        <f>+IFERROR(MTeleco!N75/MTeleco!M75,0)</f>
        <v>0</v>
      </c>
      <c r="CN31" s="228">
        <f>+IFERROR(MCiberseg!N75/MCiberseg!M75,0)</f>
        <v>0</v>
      </c>
      <c r="CO31" s="228">
        <f>+IFERROR(MVision!N75/MVision!M75,0)</f>
        <v>0</v>
      </c>
      <c r="CP31" s="228">
        <f>+IFERROR(MCuantica!N75/MCuantica!M75,0)</f>
        <v>0</v>
      </c>
      <c r="CQ31" s="228">
        <f>+IFERROR(MIOT!N75/MIOT!M75,0)</f>
        <v>0</v>
      </c>
    </row>
    <row r="32" spans="1:95" ht="24.9" customHeight="1">
      <c r="A32" s="255" t="s">
        <v>124</v>
      </c>
      <c r="B32" s="256" t="s">
        <v>32</v>
      </c>
      <c r="C32" s="257" t="s">
        <v>142</v>
      </c>
      <c r="D32" s="250">
        <f t="shared" si="7"/>
        <v>1</v>
      </c>
      <c r="E32" s="222" t="str">
        <f>+IF(Centro!$G$22="Meta Conseguida","OK","NO OK")</f>
        <v>OK</v>
      </c>
      <c r="F32" s="217" t="str">
        <f t="shared" ref="F32:K32" si="50">+$E32</f>
        <v>OK</v>
      </c>
      <c r="G32" s="217" t="str">
        <f t="shared" si="50"/>
        <v>OK</v>
      </c>
      <c r="H32" s="217" t="str">
        <f t="shared" si="50"/>
        <v>OK</v>
      </c>
      <c r="I32" s="217" t="str">
        <f t="shared" si="50"/>
        <v>OK</v>
      </c>
      <c r="J32" s="217" t="str">
        <f t="shared" si="50"/>
        <v>OK</v>
      </c>
      <c r="K32" s="217" t="str">
        <f t="shared" si="50"/>
        <v>OK</v>
      </c>
      <c r="M32" s="295">
        <f t="shared" si="9"/>
        <v>0</v>
      </c>
      <c r="N32" s="222" t="str">
        <f>+IF(Centro!$K$22="Meta Conseguida","OK","NO OK")</f>
        <v>NO OK</v>
      </c>
      <c r="O32" s="217" t="str">
        <f>+$N32</f>
        <v>NO OK</v>
      </c>
      <c r="P32" s="217" t="str">
        <f t="shared" ref="P32:U32" si="51">+$N32</f>
        <v>NO OK</v>
      </c>
      <c r="Q32" s="217" t="str">
        <f t="shared" si="51"/>
        <v>NO OK</v>
      </c>
      <c r="R32" s="217" t="str">
        <f t="shared" si="51"/>
        <v>NO OK</v>
      </c>
      <c r="S32" s="217" t="str">
        <f t="shared" si="51"/>
        <v>NO OK</v>
      </c>
      <c r="T32" s="217" t="str">
        <f t="shared" si="51"/>
        <v>NO OK</v>
      </c>
      <c r="U32" s="217" t="str">
        <f t="shared" si="51"/>
        <v>NO OK</v>
      </c>
      <c r="W32" s="295">
        <f t="shared" si="8"/>
        <v>0</v>
      </c>
      <c r="X32" s="222" t="str">
        <f>+IF(Centro!O$22="Meta Conseguida","OK","NO OK")</f>
        <v>NO OK</v>
      </c>
      <c r="Y32" s="217" t="str">
        <f t="shared" ref="Y32:AE32" si="52">+$X32</f>
        <v>NO OK</v>
      </c>
      <c r="Z32" s="217" t="str">
        <f t="shared" si="52"/>
        <v>NO OK</v>
      </c>
      <c r="AA32" s="217" t="str">
        <f t="shared" si="52"/>
        <v>NO OK</v>
      </c>
      <c r="AB32" s="217" t="str">
        <f t="shared" si="52"/>
        <v>NO OK</v>
      </c>
      <c r="AC32" s="217" t="str">
        <f t="shared" si="52"/>
        <v>NO OK</v>
      </c>
      <c r="AD32" s="217" t="str">
        <f t="shared" si="52"/>
        <v>NO OK</v>
      </c>
      <c r="AE32" s="217" t="str">
        <f t="shared" si="52"/>
        <v>NO OK</v>
      </c>
      <c r="AZ32" s="227">
        <f t="shared" ref="AZ32:BE34" si="53">+IF(F32="NO OK",0,1)</f>
        <v>1</v>
      </c>
      <c r="BA32" s="227">
        <f t="shared" si="53"/>
        <v>1</v>
      </c>
      <c r="BB32" s="227">
        <f t="shared" si="53"/>
        <v>1</v>
      </c>
      <c r="BC32" s="227">
        <f t="shared" si="53"/>
        <v>1</v>
      </c>
      <c r="BD32" s="227">
        <f t="shared" si="53"/>
        <v>1</v>
      </c>
      <c r="BE32" s="227">
        <f t="shared" si="53"/>
        <v>1</v>
      </c>
      <c r="BY32" s="227">
        <f>+IF(O32="NO OK",0,1)</f>
        <v>0</v>
      </c>
      <c r="BZ32" s="227">
        <f t="shared" ref="BZ32:CE34" si="54">+IF(P32="NO OK",0,1)</f>
        <v>0</v>
      </c>
      <c r="CA32" s="227">
        <f t="shared" si="54"/>
        <v>0</v>
      </c>
      <c r="CB32" s="227">
        <f t="shared" si="54"/>
        <v>0</v>
      </c>
      <c r="CC32" s="227">
        <f t="shared" si="54"/>
        <v>0</v>
      </c>
      <c r="CD32" s="227">
        <f t="shared" si="54"/>
        <v>0</v>
      </c>
      <c r="CE32" s="227">
        <f t="shared" si="54"/>
        <v>0</v>
      </c>
      <c r="CK32" s="227">
        <f>+IF(Y32="NO OK",0,1)</f>
        <v>0</v>
      </c>
      <c r="CL32" s="227">
        <f t="shared" ref="CL32:CL34" si="55">+IF(Z32="NO OK",0,1)</f>
        <v>0</v>
      </c>
      <c r="CM32" s="227">
        <f t="shared" ref="CM32:CM34" si="56">+IF(AA32="NO OK",0,1)</f>
        <v>0</v>
      </c>
      <c r="CN32" s="227">
        <f t="shared" ref="CN32:CN34" si="57">+IF(AB32="NO OK",0,1)</f>
        <v>0</v>
      </c>
      <c r="CO32" s="227">
        <f t="shared" ref="CO32:CO34" si="58">+IF(AC32="NO OK",0,1)</f>
        <v>0</v>
      </c>
      <c r="CP32" s="227">
        <f t="shared" ref="CP32:CP34" si="59">+IF(AD32="NO OK",0,1)</f>
        <v>0</v>
      </c>
      <c r="CQ32" s="227">
        <f t="shared" ref="CQ32:CQ34" si="60">+IF(AE32="NO OK",0,1)</f>
        <v>0</v>
      </c>
    </row>
    <row r="33" spans="1:95" ht="24.9" customHeight="1">
      <c r="A33" s="255" t="s">
        <v>125</v>
      </c>
      <c r="B33" s="256" t="s">
        <v>129</v>
      </c>
      <c r="C33" s="257" t="s">
        <v>142</v>
      </c>
      <c r="D33" s="250">
        <f t="shared" si="7"/>
        <v>1</v>
      </c>
      <c r="E33" s="218" t="s">
        <v>168</v>
      </c>
      <c r="F33" s="217" t="str">
        <f>+IF(OR(GTeleco!$G$80="Meta Conseguida",GTeleco!$G$80="No hay Meta"),"OK","NO OK")</f>
        <v>OK</v>
      </c>
      <c r="G33" s="217" t="str">
        <f>+IF(OR(MMatem!$G$80="Meta Conseguida",MMatem!$G$80="No hay Meta"),"OK","NO OK")</f>
        <v>OK</v>
      </c>
      <c r="H33" s="217" t="str">
        <f>+IF(OR(MTeleco!$G$80="Meta Conseguida",MTeleco!$G$80="No hay Meta"),"OK","NO OK")</f>
        <v>OK</v>
      </c>
      <c r="I33" s="217" t="str">
        <f>+IF(MCiberseg!$G80="Meta Conseguida","OK","NO OK")</f>
        <v>OK</v>
      </c>
      <c r="J33" s="217" t="str">
        <f>+IF(MVision!$G80="Meta Conseguida","OK","NO OK")</f>
        <v>OK</v>
      </c>
      <c r="K33" s="217" t="str">
        <f>+IF(MCuantica!$G80="Meta Conseguida","OK","NO OK")</f>
        <v>OK</v>
      </c>
      <c r="M33" s="295">
        <f t="shared" si="9"/>
        <v>0</v>
      </c>
      <c r="N33" s="218" t="s">
        <v>168</v>
      </c>
      <c r="O33" s="217" t="str">
        <f>+IF(GTeleco!$K$80="Meta Conseguida","OK","NO OK")</f>
        <v>NO OK</v>
      </c>
      <c r="P33" s="217" t="str">
        <f>+IF(MMatem!$K$80="Meta Conseguida","OK","NO OK")</f>
        <v>NO OK</v>
      </c>
      <c r="Q33" s="217" t="str">
        <f>+IF(MTeleco!$K$80="Meta Conseguida","OK","NO OK")</f>
        <v>NO OK</v>
      </c>
      <c r="R33" s="217" t="str">
        <f>+IF(MCiberseg!$K$80="Meta Conseguida","OK","NO OK")</f>
        <v>NO OK</v>
      </c>
      <c r="S33" s="217" t="str">
        <f>+IF(MVision!$K$80="Meta Conseguida","OK","NO OK")</f>
        <v>NO OK</v>
      </c>
      <c r="T33" s="217" t="str">
        <f>+IF(MCuantica!$K$80="Meta Conseguida","OK","NO OK")</f>
        <v>NO OK</v>
      </c>
      <c r="U33" s="217" t="str">
        <f>+IF(MIOT!$K$80="Meta Conseguida","OK","NO OK")</f>
        <v>NO OK</v>
      </c>
      <c r="W33" s="295">
        <f t="shared" si="8"/>
        <v>0</v>
      </c>
      <c r="X33" s="218" t="s">
        <v>168</v>
      </c>
      <c r="Y33" s="217" t="str">
        <f>+IF(GTeleco!O$80="Meta Conseguida","OK","NO OK")</f>
        <v>NO OK</v>
      </c>
      <c r="Z33" s="217" t="str">
        <f>+IF(MMatem!O$80="Meta Conseguida","OK","NO OK")</f>
        <v>NO OK</v>
      </c>
      <c r="AA33" s="217" t="str">
        <f>+IF(MTeleco!O$80="Meta Conseguida","OK","NO OK")</f>
        <v>NO OK</v>
      </c>
      <c r="AB33" s="217" t="str">
        <f>+IF(MCiberseg!O$80="Meta Conseguida","OK","NO OK")</f>
        <v>NO OK</v>
      </c>
      <c r="AC33" s="217" t="str">
        <f>+IF(MVision!O$80="Meta Conseguida","OK","NO OK")</f>
        <v>NO OK</v>
      </c>
      <c r="AD33" s="217" t="str">
        <f>+IF(MCuantica!O$80="Meta Conseguida","OK","NO OK")</f>
        <v>NO OK</v>
      </c>
      <c r="AE33" s="217" t="str">
        <f>+IF(MIOT!O$80="Meta Conseguida","OK","NO OK")</f>
        <v>NO OK</v>
      </c>
      <c r="AZ33" s="227">
        <f t="shared" si="53"/>
        <v>1</v>
      </c>
      <c r="BA33" s="227">
        <f t="shared" si="53"/>
        <v>1</v>
      </c>
      <c r="BB33" s="227">
        <f t="shared" si="53"/>
        <v>1</v>
      </c>
      <c r="BC33" s="227">
        <f t="shared" si="53"/>
        <v>1</v>
      </c>
      <c r="BD33" s="227">
        <f t="shared" si="53"/>
        <v>1</v>
      </c>
      <c r="BE33" s="227">
        <f t="shared" si="53"/>
        <v>1</v>
      </c>
      <c r="BY33" s="227">
        <f>+IF(O33="NO OK",0,1)</f>
        <v>0</v>
      </c>
      <c r="BZ33" s="227">
        <f t="shared" si="54"/>
        <v>0</v>
      </c>
      <c r="CA33" s="227">
        <f t="shared" si="54"/>
        <v>0</v>
      </c>
      <c r="CB33" s="227">
        <f t="shared" si="54"/>
        <v>0</v>
      </c>
      <c r="CC33" s="227">
        <f t="shared" si="54"/>
        <v>0</v>
      </c>
      <c r="CD33" s="227">
        <f t="shared" si="54"/>
        <v>0</v>
      </c>
      <c r="CE33" s="227">
        <f t="shared" si="54"/>
        <v>0</v>
      </c>
      <c r="CK33" s="227">
        <f t="shared" ref="CK33:CK34" si="61">+IF(Y33="NO OK",0,1)</f>
        <v>0</v>
      </c>
      <c r="CL33" s="227">
        <f t="shared" si="55"/>
        <v>0</v>
      </c>
      <c r="CM33" s="227">
        <f t="shared" si="56"/>
        <v>0</v>
      </c>
      <c r="CN33" s="227">
        <f t="shared" si="57"/>
        <v>0</v>
      </c>
      <c r="CO33" s="227">
        <f t="shared" si="58"/>
        <v>0</v>
      </c>
      <c r="CP33" s="227">
        <f t="shared" si="59"/>
        <v>0</v>
      </c>
      <c r="CQ33" s="227">
        <f t="shared" si="60"/>
        <v>0</v>
      </c>
    </row>
    <row r="34" spans="1:95" ht="24.9" customHeight="1">
      <c r="A34" s="255" t="s">
        <v>126</v>
      </c>
      <c r="B34" s="256" t="s">
        <v>53</v>
      </c>
      <c r="C34" s="257" t="s">
        <v>7</v>
      </c>
      <c r="D34" s="250">
        <f t="shared" si="7"/>
        <v>1</v>
      </c>
      <c r="E34" s="218" t="s">
        <v>168</v>
      </c>
      <c r="F34" s="217" t="str">
        <f>+IF(GTeleco!$G81="Meta Conseguida","OK","NO OK")</f>
        <v>OK</v>
      </c>
      <c r="G34" s="217" t="str">
        <f>+IF(MMatem!$G81="Meta Conseguida","OK","NO OK")</f>
        <v>OK</v>
      </c>
      <c r="H34" s="217" t="str">
        <f>+IF(MTeleco!$G81="Meta Conseguida","OK","NO OK")</f>
        <v>OK</v>
      </c>
      <c r="I34" s="217" t="str">
        <f>+IF(MCiberseg!$G81="Meta Conseguida","OK","NO OK")</f>
        <v>OK</v>
      </c>
      <c r="J34" s="217" t="str">
        <f>+IF(MVision!$G81="Meta Conseguida","OK","NO OK")</f>
        <v>OK</v>
      </c>
      <c r="K34" s="217" t="str">
        <f>+IF(MCuantica!$G81="Meta Conseguida","OK","NO OK")</f>
        <v>OK</v>
      </c>
      <c r="M34" s="295">
        <f t="shared" si="9"/>
        <v>0</v>
      </c>
      <c r="N34" s="218" t="s">
        <v>168</v>
      </c>
      <c r="O34" s="217" t="str">
        <f>+IF(GTeleco!$K$81="Meta Conseguida","OK","NO OK")</f>
        <v>NO OK</v>
      </c>
      <c r="P34" s="217" t="str">
        <f>+IF(MMatem!$K$81="Meta Conseguida","OK","NO OK")</f>
        <v>NO OK</v>
      </c>
      <c r="Q34" s="217" t="str">
        <f>+IF(MTeleco!$K$81="Meta Conseguida","OK","NO OK")</f>
        <v>NO OK</v>
      </c>
      <c r="R34" s="217" t="str">
        <f>+IF(MCiberseg!$K$81="Meta Conseguida","OK","NO OK")</f>
        <v>NO OK</v>
      </c>
      <c r="S34" s="217" t="str">
        <f>+IF(MVision!$K$81="Meta Conseguida","OK","NO OK")</f>
        <v>NO OK</v>
      </c>
      <c r="T34" s="217" t="str">
        <f>+IF(MCuantica!$K$81="Meta Conseguida","OK","NO OK")</f>
        <v>NO OK</v>
      </c>
      <c r="U34" s="217" t="str">
        <f>+IF(MIOT!$K$81="Meta Conseguida","OK","NO OK")</f>
        <v>NO OK</v>
      </c>
      <c r="W34" s="295">
        <f t="shared" si="8"/>
        <v>0</v>
      </c>
      <c r="X34" s="218" t="s">
        <v>168</v>
      </c>
      <c r="Y34" s="217" t="str">
        <f>+IF(GTeleco!O$81="Meta Conseguida","OK","NO OK")</f>
        <v>NO OK</v>
      </c>
      <c r="Z34" s="217" t="str">
        <f>+IF(MMatem!O$81="Meta Conseguida","OK","NO OK")</f>
        <v>NO OK</v>
      </c>
      <c r="AA34" s="217" t="str">
        <f>+IF(MTeleco!O$81="Meta Conseguida","OK","NO OK")</f>
        <v>NO OK</v>
      </c>
      <c r="AB34" s="217" t="str">
        <f>+IF(MCiberseg!O$81="Meta Conseguida","OK","NO OK")</f>
        <v>NO OK</v>
      </c>
      <c r="AC34" s="217" t="str">
        <f>+IF(MVision!O$81="Meta Conseguida","OK","NO OK")</f>
        <v>NO OK</v>
      </c>
      <c r="AD34" s="217" t="str">
        <f>+IF(MCuantica!O$81="Meta Conseguida","OK","NO OK")</f>
        <v>NO OK</v>
      </c>
      <c r="AE34" s="217" t="str">
        <f>+IF(MIOT!O$81="Meta Conseguida","OK","NO OK")</f>
        <v>NO OK</v>
      </c>
      <c r="AZ34" s="227">
        <f t="shared" si="53"/>
        <v>1</v>
      </c>
      <c r="BA34" s="227">
        <f t="shared" si="53"/>
        <v>1</v>
      </c>
      <c r="BB34" s="227">
        <f t="shared" si="53"/>
        <v>1</v>
      </c>
      <c r="BC34" s="227">
        <f t="shared" si="53"/>
        <v>1</v>
      </c>
      <c r="BD34" s="227">
        <f t="shared" si="53"/>
        <v>1</v>
      </c>
      <c r="BE34" s="227">
        <f t="shared" si="53"/>
        <v>1</v>
      </c>
      <c r="BY34" s="227">
        <f>+IF(O34="NO OK",0,1)</f>
        <v>0</v>
      </c>
      <c r="BZ34" s="227">
        <f t="shared" si="54"/>
        <v>0</v>
      </c>
      <c r="CA34" s="227">
        <f t="shared" si="54"/>
        <v>0</v>
      </c>
      <c r="CB34" s="227">
        <f t="shared" si="54"/>
        <v>0</v>
      </c>
      <c r="CC34" s="227">
        <f t="shared" si="54"/>
        <v>0</v>
      </c>
      <c r="CD34" s="227">
        <f t="shared" si="54"/>
        <v>0</v>
      </c>
      <c r="CE34" s="227">
        <f t="shared" si="54"/>
        <v>0</v>
      </c>
      <c r="CK34" s="227">
        <f t="shared" si="61"/>
        <v>0</v>
      </c>
      <c r="CL34" s="227">
        <f t="shared" si="55"/>
        <v>0</v>
      </c>
      <c r="CM34" s="227">
        <f t="shared" si="56"/>
        <v>0</v>
      </c>
      <c r="CN34" s="227">
        <f t="shared" si="57"/>
        <v>0</v>
      </c>
      <c r="CO34" s="227">
        <f t="shared" si="58"/>
        <v>0</v>
      </c>
      <c r="CP34" s="227">
        <f t="shared" si="59"/>
        <v>0</v>
      </c>
      <c r="CQ34" s="227">
        <f t="shared" si="60"/>
        <v>0</v>
      </c>
    </row>
    <row r="35" spans="1:95" ht="28.2" thickBot="1">
      <c r="A35" s="258" t="s">
        <v>155</v>
      </c>
      <c r="B35" s="259" t="s">
        <v>270</v>
      </c>
      <c r="C35" s="260" t="s">
        <v>11</v>
      </c>
      <c r="D35" s="251">
        <f t="shared" si="7"/>
        <v>0.95833333333333337</v>
      </c>
      <c r="E35" s="219" t="s">
        <v>168</v>
      </c>
      <c r="F35" s="220" t="str">
        <f>+IFERROR(IF(GTeleco!$F$82/GTeleco!$E$82=1,"OK",IF(GTeleco!$F$82=0,"NO OK","PARCIAL")),"NO OK")</f>
        <v>PARCIAL</v>
      </c>
      <c r="G35" s="220" t="str">
        <f>+IFERROR(IF(MMatem!$F$82/MMatem!$E$82=1,"OK",IF(MMatem!$F$82=0,"NO OK","PARCIAL")),"NO OK")</f>
        <v>OK</v>
      </c>
      <c r="H35" s="220" t="str">
        <f>+IFERROR(IF(MTeleco!$F$82/MTeleco!$E$82=1,"OK",IF(MTeleco!$F$82=0,"NO OK","PARCIAL")),"NO OK")</f>
        <v>OK</v>
      </c>
      <c r="I35" s="220" t="str">
        <f>+IFERROR(IF(MCiberseg!$F$82/MCiberseg!$E$82=1,"OK",IF(MCiberseg!$F$82=0,"NO OK","PARCIAL")),"NO OK")</f>
        <v>OK</v>
      </c>
      <c r="J35" s="220" t="str">
        <f>+IFERROR(IF(MVision!$F$82/MVision!$E$82=1,"OK",IF(MVision!$F$82=0,"NO OK","PARCIAL")),"NO OK")</f>
        <v>OK</v>
      </c>
      <c r="K35" s="220" t="str">
        <f>+IFERROR(IF(MCuantica!$F$82/MCuantica!$E$82=1,"OK",IF(MCuantica!$F$82=0,"NO OK","PARCIAL")),"NO OK")</f>
        <v>OK</v>
      </c>
      <c r="M35" s="296">
        <f t="shared" si="9"/>
        <v>0</v>
      </c>
      <c r="N35" s="219" t="s">
        <v>168</v>
      </c>
      <c r="O35" s="220" t="str">
        <f>+IFERROR(IF(GTeleco!$J$82/GTeleco!$I$82=1,"OK",IF(GTeleco!$J$82=0,"NO OK","PARCIAL")),"NO OK")</f>
        <v>NO OK</v>
      </c>
      <c r="P35" s="220" t="str">
        <f>+IFERROR(IF(MMatem!$J$82/MMatem!$I$82=1,"OK",IF(MMatem!$J$82=0,"NO OK","PARCIAL")),"NO OK")</f>
        <v>NO OK</v>
      </c>
      <c r="Q35" s="220" t="str">
        <f>+IFERROR(IF(MTeleco!$J$82/MTeleco!$I$82=1,"OK",IF(MTeleco!$J$82=0,"NO OK","PARCIAL")),"NO OK")</f>
        <v>NO OK</v>
      </c>
      <c r="R35" s="220" t="str">
        <f>+IFERROR(IF(MCiberseg!$J$82/MCiberseg!$I$82=1,"OK",IF(MCiberseg!$J$82=0,"NO OK","PARCIAL")),"NO OK")</f>
        <v>NO OK</v>
      </c>
      <c r="S35" s="220" t="str">
        <f>+IFERROR(IF(MVision!$J$82/MVision!$I$82=1,"OK",IF(MVision!$J$82=0,"NO OK","PARCIAL")),"NO OK")</f>
        <v>NO OK</v>
      </c>
      <c r="T35" s="220" t="str">
        <f>+IFERROR(IF(MCuantica!$J$82/MCuantica!$I$82=1,"OK",IF(MCuantica!$J$82=0,"NO OK","PARCIAL")),"NO OK")</f>
        <v>NO OK</v>
      </c>
      <c r="U35" s="220" t="str">
        <f>+IFERROR(IF(MIOT!$J$82/MIOT!$I$82=1,"OK",IF(MIOT!$J$82=0,"NO OK","PARCIAL")),"NO OK")</f>
        <v>NO OK</v>
      </c>
      <c r="W35" s="296">
        <f>+AVERAGE(CK35:CQ35)</f>
        <v>0</v>
      </c>
      <c r="X35" s="219" t="s">
        <v>168</v>
      </c>
      <c r="Y35" s="220" t="str">
        <f>+IFERROR(IF(GTeleco!N$82/GTeleco!M$82=1,"OK",IF(GTeleco!N$82=0,"NO OK","PARCIAL")),"NO OK")</f>
        <v>NO OK</v>
      </c>
      <c r="Z35" s="220" t="str">
        <f>+IFERROR(IF(MMatem!N$82/MMatem!M$82=1,"OK",IF(MMatem!N$82=0,"NO OK","PARCIAL")),"NO OK")</f>
        <v>NO OK</v>
      </c>
      <c r="AA35" s="220" t="str">
        <f>+IFERROR(IF(MTeleco!N$82/MTeleco!M$82=1,"OK",IF(MTeleco!N$82=0,"NO OK","PARCIAL")),"NO OK")</f>
        <v>NO OK</v>
      </c>
      <c r="AB35" s="220" t="str">
        <f>+IFERROR(IF(MCiberseg!N$82/MCiberseg!M$82=1,"OK",IF(MCiberseg!N$82=0,"NO OK","PARCIAL")),"NO OK")</f>
        <v>NO OK</v>
      </c>
      <c r="AC35" s="220" t="str">
        <f>+IFERROR(IF(MVision!N$82/MVision!M$82=1,"OK",IF(MVision!N$82=0,"NO OK","PARCIAL")),"NO OK")</f>
        <v>NO OK</v>
      </c>
      <c r="AD35" s="220" t="str">
        <f>+IFERROR(IF(MCuantica!N$82/MCuantica!M$82=1,"OK",IF(MCuantica!N$82=0,"NO OK","PARCIAL")),"NO OK")</f>
        <v>NO OK</v>
      </c>
      <c r="AE35" s="220" t="str">
        <f>+IFERROR(IF(MIOT!N$82/MIOT!M$82=1,"OK",IF(MIOT!N$82=0,"NO OK","PARCIAL")),"NO OK")</f>
        <v>NO OK</v>
      </c>
      <c r="AZ35" s="231">
        <f>+IFERROR(GTeleco!$F$82/GTeleco!$E$82,0)</f>
        <v>0.75</v>
      </c>
      <c r="BA35" s="231">
        <f>+IFERROR(MMatem!$F$82/MMatem!$E$82,0)</f>
        <v>1</v>
      </c>
      <c r="BB35" s="231">
        <f>+IFERROR(MTeleco!$F$82/MTeleco!$E$82,0)</f>
        <v>1</v>
      </c>
      <c r="BC35" s="231">
        <f>+IFERROR(MCiberseg!$F$82/MCiberseg!$E$82,0)</f>
        <v>1</v>
      </c>
      <c r="BD35" s="231">
        <f>+IFERROR(MVision!$F$82/MVision!$E$82,0)</f>
        <v>1</v>
      </c>
      <c r="BE35" s="231">
        <f>+IFERROR(MCuantica!$F$82/MCuantica!$E$82,0)</f>
        <v>1</v>
      </c>
      <c r="BY35" s="236">
        <f>+IFERROR(GTeleco!$J$82/GTeleco!$I$82,0)</f>
        <v>0</v>
      </c>
      <c r="BZ35" s="236">
        <f>+IFERROR(MMatem!$J$82/MMatem!$I$82,0)</f>
        <v>0</v>
      </c>
      <c r="CA35" s="236">
        <f>+IFERROR(MTeleco!$J$82/MTeleco!$I$82,0)</f>
        <v>0</v>
      </c>
      <c r="CB35" s="236">
        <f>+IFERROR(MCiberseg!$J$82/MCiberseg!$I$82,0)</f>
        <v>0</v>
      </c>
      <c r="CC35" s="236">
        <f>+IFERROR(MVision!$J$82/MVision!$I$82,0)</f>
        <v>0</v>
      </c>
      <c r="CD35" s="236">
        <f>+IFERROR(MCuantica!$J$82/MCuantica!$I$82,0)</f>
        <v>0</v>
      </c>
      <c r="CE35" s="236">
        <f>+IFERROR(MIOT!$J$82/MIOT!$I$82,0)</f>
        <v>0</v>
      </c>
      <c r="CK35" s="231">
        <f>+IFERROR(GTeleco!N$82/GTeleco!M$82,0)</f>
        <v>0</v>
      </c>
      <c r="CL35" s="231">
        <f>+IFERROR(MMatem!N$82/MMatem!M$82,0)</f>
        <v>0</v>
      </c>
      <c r="CM35" s="231">
        <f>+IFERROR(MTeleco!N$82/MTeleco!M$82,0)</f>
        <v>0</v>
      </c>
      <c r="CN35" s="231">
        <f>+IFERROR(MCiberseg!N$82/MCiberseg!M$82,0)</f>
        <v>0</v>
      </c>
      <c r="CO35" s="231">
        <f>+IFERROR(MVision!N$82/MVision!M$82,0)</f>
        <v>0</v>
      </c>
      <c r="CP35" s="231">
        <f>+IFERROR(MCuantica!N$82/MCuantica!M$82,0)</f>
        <v>0</v>
      </c>
      <c r="CQ35" s="231">
        <f>+IFERROR(MIOT!N$82/MIOT!M$82,0)</f>
        <v>0</v>
      </c>
    </row>
    <row r="36" spans="1:95" ht="24.9" customHeight="1" thickBot="1">
      <c r="A36" s="210"/>
      <c r="B36" s="211"/>
      <c r="C36" s="211"/>
      <c r="AZ36" s="244"/>
      <c r="BA36" s="244"/>
      <c r="BB36" s="244"/>
      <c r="BC36" s="244"/>
      <c r="BD36" s="244"/>
      <c r="BE36" s="244"/>
      <c r="BY36" s="244"/>
      <c r="BZ36" s="244"/>
      <c r="CA36" s="244"/>
      <c r="CB36" s="244"/>
      <c r="CC36" s="244"/>
      <c r="CD36" s="244"/>
      <c r="CE36" s="244"/>
      <c r="CK36" s="289"/>
      <c r="CL36" s="289"/>
      <c r="CM36" s="289"/>
      <c r="CN36" s="289"/>
      <c r="CO36" s="289"/>
      <c r="CP36" s="289"/>
      <c r="CQ36" s="289"/>
    </row>
    <row r="37" spans="1:95" ht="24.9" customHeight="1" thickBot="1">
      <c r="A37" s="567" t="s">
        <v>26</v>
      </c>
      <c r="B37" s="568"/>
      <c r="C37" s="213"/>
      <c r="D37" s="82"/>
      <c r="E37" s="43"/>
      <c r="F37" s="43"/>
      <c r="G37" s="43"/>
      <c r="H37" s="43"/>
      <c r="I37" s="43"/>
      <c r="J37" s="43"/>
      <c r="K37" s="43"/>
      <c r="M37" s="82"/>
      <c r="N37" s="43"/>
      <c r="O37" s="43"/>
      <c r="P37" s="43"/>
      <c r="Q37" s="43"/>
      <c r="R37" s="43"/>
      <c r="S37" s="43"/>
      <c r="T37" s="43"/>
      <c r="U37" s="43"/>
      <c r="W37" s="82"/>
      <c r="X37" s="43"/>
      <c r="Y37" s="43"/>
      <c r="Z37" s="43"/>
      <c r="AA37" s="43"/>
      <c r="AB37" s="43"/>
      <c r="AC37" s="43"/>
      <c r="AD37" s="43"/>
      <c r="AE37" s="43"/>
      <c r="AZ37" s="226"/>
      <c r="BA37" s="226"/>
      <c r="BB37" s="226"/>
      <c r="BC37" s="226"/>
      <c r="BD37" s="226"/>
      <c r="BE37" s="226"/>
      <c r="BG37" s="53"/>
      <c r="BH37" s="53"/>
      <c r="BI37" s="53"/>
      <c r="BJ37" s="53"/>
      <c r="BK37" s="53"/>
      <c r="BL37" s="53"/>
      <c r="BM37" s="53"/>
      <c r="BN37" s="53"/>
      <c r="BO37" s="53"/>
      <c r="BP37" s="53"/>
      <c r="BQ37" s="53"/>
      <c r="BR37" s="53"/>
      <c r="BS37" s="53"/>
      <c r="BT37" s="53"/>
      <c r="BU37" s="53"/>
      <c r="BV37" s="53"/>
      <c r="BW37" s="53"/>
      <c r="BX37" s="53"/>
      <c r="BY37" s="226"/>
      <c r="BZ37" s="226"/>
      <c r="CA37" s="226"/>
      <c r="CB37" s="226"/>
      <c r="CC37" s="226"/>
      <c r="CD37" s="226"/>
      <c r="CE37" s="226"/>
      <c r="CK37" s="226"/>
      <c r="CL37" s="226"/>
      <c r="CM37" s="226"/>
      <c r="CN37" s="226"/>
      <c r="CO37" s="226"/>
      <c r="CP37" s="226"/>
      <c r="CQ37" s="226"/>
    </row>
    <row r="38" spans="1:95" ht="24.9" customHeight="1" thickBot="1">
      <c r="A38" s="210"/>
      <c r="B38" s="211"/>
      <c r="C38" s="211"/>
      <c r="AZ38" s="244"/>
      <c r="BA38" s="244"/>
      <c r="BB38" s="244"/>
      <c r="BC38" s="244"/>
      <c r="BD38" s="244"/>
      <c r="BE38" s="244"/>
      <c r="BY38" s="244"/>
      <c r="BZ38" s="244"/>
      <c r="CA38" s="244"/>
      <c r="CB38" s="244"/>
      <c r="CC38" s="244"/>
      <c r="CD38" s="244"/>
      <c r="CE38" s="244"/>
      <c r="CK38" s="289"/>
      <c r="CL38" s="289"/>
      <c r="CM38" s="289"/>
      <c r="CN38" s="289"/>
      <c r="CO38" s="289"/>
      <c r="CP38" s="289"/>
      <c r="CQ38" s="289"/>
    </row>
    <row r="39" spans="1:95" ht="30" customHeight="1" thickBot="1">
      <c r="A39" s="246" t="s">
        <v>127</v>
      </c>
      <c r="B39" s="247" t="s">
        <v>33</v>
      </c>
      <c r="C39" s="248" t="s">
        <v>34</v>
      </c>
      <c r="D39" s="245">
        <f>+IFERROR(AVERAGE(AZ39:BE39),0)</f>
        <v>0</v>
      </c>
      <c r="E39" s="223" t="str">
        <f>+IFERROR(IF(Centro!$F$26/Centro!$E$26=1,"OK",IF(Centro!$F$26/Centro!$E$26=0,"NO OK","PARCIAL")),"NO OK")</f>
        <v>NO OK</v>
      </c>
      <c r="F39" s="224" t="str">
        <f>+IFERROR(IF(GTeleco!$F$92/GTeleco!$E$92=1,"OK",IF(GTeleco!$F$92=0,"NO OK","PARCIAL")),"NO OK")</f>
        <v>NO OK</v>
      </c>
      <c r="G39" s="224" t="str">
        <f>+IFERROR(IF(MMatem!$F$92/MMatem!$E$92=1,"OK",IF(MMatem!$F$92=0,"NO OK","PARCIAL")),"NO OK")</f>
        <v>NO OK</v>
      </c>
      <c r="H39" s="224" t="str">
        <f>+IFERROR(IF(MTeleco!$F$92/MTeleco!$E$92=1,"OK",IF(MTeleco!$F$92=0,"NO OK","PARCIAL")),"NO OK")</f>
        <v>NO OK</v>
      </c>
      <c r="I39" s="224" t="str">
        <f>+IFERROR(IF(MCiberseg!$F$92/MCiberseg!$E$92=1,"OK",IF(MCiberseg!$F$92=0,"NO OK","PARCIAL")),"NO OK")</f>
        <v>NO OK</v>
      </c>
      <c r="J39" s="224" t="str">
        <f>+IFERROR(IF(MVision!$F$92/MVision!$E$92=1,"OK",IF(MVision!$F$92=0,"NO OK","PARCIAL")),"NO OK")</f>
        <v>NO OK</v>
      </c>
      <c r="K39" s="224" t="str">
        <f>+IFERROR(IF(MCuantica!$F$92/MCuantica!$E$92=1,"OK",IF(MCuantica!$F$92=0,"NO OK","PARCIAL")),"NO OK")</f>
        <v>NO OK</v>
      </c>
      <c r="M39" s="297">
        <f>+IFERROR(AVERAGE(BY39:CE39),0)</f>
        <v>0</v>
      </c>
      <c r="N39" s="223" t="str">
        <f>+IFERROR(IF(Centro!$J$26/Centro!$I$26=1,"OK",IF(Centro!$J$26/Centro!$I$26=0,"NO OK","PARCIAL")),"NO OK")</f>
        <v>NO OK</v>
      </c>
      <c r="O39" s="224" t="str">
        <f>+IFERROR(IF(GTeleco!$J$92/GTeleco!$I$92=1,"OK",IF(GTeleco!$J$92=0,"NO OK","PARCIAL")),"NO OK")</f>
        <v>NO OK</v>
      </c>
      <c r="P39" s="224" t="str">
        <f>+IFERROR(IF(MMatem!$J$92/MMatem!$I$92=1,"OK",IF(MMatem!$J$92=0,"NO OK","PARCIAL")),"NO OK")</f>
        <v>NO OK</v>
      </c>
      <c r="Q39" s="224" t="str">
        <f>+IFERROR(IF(MTeleco!$J$92/MTeleco!$I$92=1,"OK",IF(MTeleco!$J$92=0,"NO OK","PARCIAL")),"NO OK")</f>
        <v>NO OK</v>
      </c>
      <c r="R39" s="224" t="str">
        <f>+IFERROR(IF(MCiberseg!$J$92/MCiberseg!$I$92=1,"OK",IF(MCiberseg!$J$92=0,"NO OK","PARCIAL")),"NO OK")</f>
        <v>NO OK</v>
      </c>
      <c r="S39" s="224" t="str">
        <f>+IFERROR(IF(MVision!$J$92/MVision!$I$92=1,"OK",IF(MVision!$J$92=0,"NO OK","PARCIAL")),"NO OK")</f>
        <v>NO OK</v>
      </c>
      <c r="T39" s="224" t="str">
        <f>+IFERROR(IF(MCuantica!$J$92/MCuantica!$I$92=1,"OK",IF(MCuantica!$J$92=0,"NO OK","PARCIAL")),"NO OK")</f>
        <v>NO OK</v>
      </c>
      <c r="U39" s="224" t="str">
        <f>+IFERROR(IF(MIOT!$J$92/MIOT!$I$92=1,"OK",IF(MIOT!$J$92=0,"NO OK","PARCIAL")),"NO OK")</f>
        <v>NO OK</v>
      </c>
      <c r="W39" s="297">
        <f>+IFERROR(AVERAGE(CK39:CQ39),0)</f>
        <v>0</v>
      </c>
      <c r="X39" s="223" t="str">
        <f>+IFERROR(IF(Centro!N$26/Centro!M$26=1,"OK",IF(Centro!N$26/Centro!M$26=0,"NO OK","PARCIAL")),"NO OK")</f>
        <v>NO OK</v>
      </c>
      <c r="Y39" s="224" t="str">
        <f>+IFERROR(IF(GTeleco!N$92/GTeleco!M$92=1,"OK",IF(GTeleco!N$92=0,"NO OK","PARCIAL")),"NO OK")</f>
        <v>NO OK</v>
      </c>
      <c r="Z39" s="224" t="str">
        <f>+IFERROR(IF(MMatem!N$92/MMatem!M$92=1,"OK",IF(MMatem!N$92=0,"NO OK","PARCIAL")),"NO OK")</f>
        <v>NO OK</v>
      </c>
      <c r="AA39" s="224" t="str">
        <f>+IFERROR(IF(MTeleco!N$92/MTeleco!M$92=1,"OK",IF(MTeleco!N$92=0,"NO OK","PARCIAL")),"NO OK")</f>
        <v>NO OK</v>
      </c>
      <c r="AB39" s="224" t="str">
        <f>+IFERROR(IF(MCiberseg!N$92/MCiberseg!M$92=1,"OK",IF(MCiberseg!N$92=0,"NO OK","PARCIAL")),"NO OK")</f>
        <v>NO OK</v>
      </c>
      <c r="AC39" s="224" t="str">
        <f>+IFERROR(IF(MVision!N$92/MVision!M$92=1,"OK",IF(MVision!N$92=0,"NO OK","PARCIAL")),"NO OK")</f>
        <v>NO OK</v>
      </c>
      <c r="AD39" s="224" t="str">
        <f>+IFERROR(IF(MCuantica!N$92/MCuantica!M$92=1,"OK",IF(MCuantica!N$92=0,"NO OK","PARCIAL")),"NO OK")</f>
        <v>NO OK</v>
      </c>
      <c r="AE39" s="224" t="str">
        <f>+IFERROR(IF(MIOT!N$92/MIOT!M$92=1,"OK",IF(MIOT!N$92=0,"NO OK","PARCIAL")),"NO OK")</f>
        <v>NO OK</v>
      </c>
      <c r="AZ39" s="232" t="e">
        <f>+(Centro!F$26/Centro!E$26+GTeleco!F$92/GTeleco!E$92)/2</f>
        <v>#DIV/0!</v>
      </c>
      <c r="BA39" s="232" t="e">
        <f>+(Centro!F$26/Centro!E$26+MMatem!F$92/MMatem!E$92)/2</f>
        <v>#DIV/0!</v>
      </c>
      <c r="BB39" s="232" t="e">
        <f>+(Centro!F$26/Centro!E$26+MTeleco!F$92/MTeleco!E$92)/2</f>
        <v>#DIV/0!</v>
      </c>
      <c r="BC39" s="232" t="e">
        <f>+(Centro!F$26/Centro!E$26+MCiberseg!F$92/MCiberseg!E$92)/2</f>
        <v>#DIV/0!</v>
      </c>
      <c r="BD39" s="232" t="e">
        <f>+(Centro!F$26/Centro!E$26+MVision!F$92/MVision!E$92)/2</f>
        <v>#DIV/0!</v>
      </c>
      <c r="BE39" s="232" t="e">
        <f>+(Centro!F$26/Centro!E$26+MCuantica!F$92/MCuantica!E$92)/2</f>
        <v>#DIV/0!</v>
      </c>
      <c r="BY39" s="232" t="e">
        <f>+(Centro!J$26/Centro!I$26+GTeleco!J$92/GTeleco!I$92)/2</f>
        <v>#DIV/0!</v>
      </c>
      <c r="BZ39" s="232" t="e">
        <f>+(Centro!J$26/Centro!I$26+MMatem!J$92/MMatem!I$92)/2</f>
        <v>#DIV/0!</v>
      </c>
      <c r="CA39" s="232" t="e">
        <f>+(Centro!J$26/Centro!I$26+MTeleco!J$92/MTeleco!I$92)/2</f>
        <v>#DIV/0!</v>
      </c>
      <c r="CB39" s="232" t="e">
        <f>+(Centro!J$26/Centro!I$26+MCiberseg!J$92/MCiberseg!I$92)/2</f>
        <v>#DIV/0!</v>
      </c>
      <c r="CC39" s="232" t="e">
        <f>+(Centro!J$26/Centro!I$26+MVision!J$92/MVision!I$92)/2</f>
        <v>#DIV/0!</v>
      </c>
      <c r="CD39" s="232" t="e">
        <f>+(Centro!J$26/Centro!I$26+MCuantica!J$92/MCuantica!I$92)/2</f>
        <v>#DIV/0!</v>
      </c>
      <c r="CE39" s="232" t="e">
        <f>+(Centro!J$26/Centro!I$26+MIOT!J$92/MIOT!I$92)/2</f>
        <v>#DIV/0!</v>
      </c>
      <c r="CK39" s="232" t="e">
        <f>+(Centro!N$26/Centro!M$26+GTeleco!N$92/GTeleco!M$92)/2</f>
        <v>#DIV/0!</v>
      </c>
      <c r="CL39" s="232" t="e">
        <f>+(Centro!N$26/Centro!M$26+MMatem!N$92/MMatem!M$92)/2</f>
        <v>#DIV/0!</v>
      </c>
      <c r="CM39" s="232" t="e">
        <f>+(Centro!N$26/Centro!M$26+MTeleco!N$92/MTeleco!M$92)/2</f>
        <v>#DIV/0!</v>
      </c>
      <c r="CN39" s="232" t="e">
        <f>+(Centro!N$26/Centro!M$26+MCiberseg!N$92/MCiberseg!M$92)/2</f>
        <v>#DIV/0!</v>
      </c>
      <c r="CO39" s="232" t="e">
        <f>+(Centro!N$26/Centro!M$26+MVision!N$92/MVision!M$92)/2</f>
        <v>#DIV/0!</v>
      </c>
      <c r="CP39" s="232" t="e">
        <f>+(Centro!N$26/Centro!M$26+MCuantica!N$92/MCuantica!M$92)/2</f>
        <v>#DIV/0!</v>
      </c>
      <c r="CQ39" s="232" t="e">
        <f>+(Centro!N$26/Centro!M$26+MIOT!N$92/MIOT!M$92)/2</f>
        <v>#DIV/0!</v>
      </c>
    </row>
    <row r="40" spans="1:95" ht="24.9" customHeight="1" thickBot="1">
      <c r="A40" s="210"/>
      <c r="B40" s="211"/>
      <c r="C40" s="211"/>
      <c r="AZ40" s="232"/>
      <c r="BA40" s="232"/>
      <c r="BB40" s="232"/>
      <c r="BC40" s="232"/>
    </row>
    <row r="41" spans="1:95" ht="24.9" customHeight="1">
      <c r="A41" s="210"/>
      <c r="B41" s="211"/>
      <c r="C41" s="211"/>
      <c r="AZ41" s="21"/>
      <c r="BA41" s="21"/>
    </row>
  </sheetData>
  <autoFilter ref="A5:C41" xr:uid="{00000000-0009-0000-0000-000009000000}"/>
  <mergeCells count="14">
    <mergeCell ref="W1:X1"/>
    <mergeCell ref="W2:X2"/>
    <mergeCell ref="W4:AE4"/>
    <mergeCell ref="D1:E1"/>
    <mergeCell ref="D2:E2"/>
    <mergeCell ref="D4:K4"/>
    <mergeCell ref="M4:U4"/>
    <mergeCell ref="M1:N1"/>
    <mergeCell ref="M2:N2"/>
    <mergeCell ref="A37:B37"/>
    <mergeCell ref="A2:C2"/>
    <mergeCell ref="A4:B4"/>
    <mergeCell ref="A1:C1"/>
    <mergeCell ref="A16:B16"/>
  </mergeCells>
  <conditionalFormatting sqref="E25:E27">
    <cfRule type="cellIs" dxfId="745" priority="609" operator="equal">
      <formula>"NO OK"</formula>
    </cfRule>
    <cfRule type="cellIs" dxfId="744" priority="608" operator="equal">
      <formula>"PARCIAL"</formula>
    </cfRule>
    <cfRule type="cellIs" dxfId="743" priority="607" operator="equal">
      <formula>"OK"</formula>
    </cfRule>
  </conditionalFormatting>
  <conditionalFormatting sqref="E29">
    <cfRule type="cellIs" dxfId="742" priority="681" operator="equal">
      <formula>"NO OK"</formula>
    </cfRule>
    <cfRule type="cellIs" dxfId="741" priority="679" operator="equal">
      <formula>"OK"</formula>
    </cfRule>
    <cfRule type="cellIs" dxfId="740" priority="680" operator="equal">
      <formula>"PARCIAL"</formula>
    </cfRule>
  </conditionalFormatting>
  <conditionalFormatting sqref="E32">
    <cfRule type="cellIs" dxfId="739" priority="625" operator="equal">
      <formula>"OK"</formula>
    </cfRule>
    <cfRule type="cellIs" dxfId="738" priority="626" operator="equal">
      <formula>"PARCIAL"</formula>
    </cfRule>
    <cfRule type="cellIs" dxfId="737" priority="627" operator="equal">
      <formula>"NO OK"</formula>
    </cfRule>
  </conditionalFormatting>
  <conditionalFormatting sqref="E39:K39">
    <cfRule type="cellIs" dxfId="736" priority="673" operator="equal">
      <formula>"OK"</formula>
    </cfRule>
    <cfRule type="cellIs" dxfId="735" priority="675" operator="equal">
      <formula>"NO OK"</formula>
    </cfRule>
    <cfRule type="cellIs" dxfId="734" priority="674" operator="equal">
      <formula>"PARCIAL"</formula>
    </cfRule>
  </conditionalFormatting>
  <conditionalFormatting sqref="F7:K14">
    <cfRule type="cellIs" dxfId="733" priority="687" operator="equal">
      <formula>"NO OK"</formula>
    </cfRule>
    <cfRule type="cellIs" dxfId="732" priority="686" operator="equal">
      <formula>"PARCIAL"</formula>
    </cfRule>
    <cfRule type="cellIs" dxfId="731" priority="685" operator="equal">
      <formula>"OK"</formula>
    </cfRule>
  </conditionalFormatting>
  <conditionalFormatting sqref="F18:K35">
    <cfRule type="cellIs" dxfId="730" priority="610" operator="equal">
      <formula>"OK"</formula>
    </cfRule>
    <cfRule type="cellIs" dxfId="729" priority="612" operator="equal">
      <formula>"NO OK"</formula>
    </cfRule>
    <cfRule type="cellIs" dxfId="728" priority="611" operator="equal">
      <formula>"PARCIAL"</formula>
    </cfRule>
  </conditionalFormatting>
  <conditionalFormatting sqref="G7:K16 G20:K28 G41:K41">
    <cfRule type="cellIs" dxfId="727" priority="723" operator="equal">
      <formula>"NO OK"</formula>
    </cfRule>
    <cfRule type="cellIs" dxfId="726" priority="722" operator="equal">
      <formula>"PARCIAL"</formula>
    </cfRule>
    <cfRule type="cellIs" dxfId="725" priority="721" operator="equal">
      <formula>"OK"</formula>
    </cfRule>
  </conditionalFormatting>
  <conditionalFormatting sqref="G34:K38">
    <cfRule type="cellIs" dxfId="724" priority="705" operator="equal">
      <formula>"NO OK"</formula>
    </cfRule>
    <cfRule type="cellIs" dxfId="723" priority="704" operator="equal">
      <formula>"PARCIAL"</formula>
    </cfRule>
    <cfRule type="cellIs" dxfId="722" priority="703" operator="equal">
      <formula>"OK"</formula>
    </cfRule>
  </conditionalFormatting>
  <conditionalFormatting sqref="N25:N27">
    <cfRule type="cellIs" dxfId="721" priority="384" operator="equal">
      <formula>"NO OK"</formula>
    </cfRule>
    <cfRule type="cellIs" dxfId="720" priority="382" operator="equal">
      <formula>"OK"</formula>
    </cfRule>
    <cfRule type="cellIs" dxfId="719" priority="383" operator="equal">
      <formula>"PARCIAL"</formula>
    </cfRule>
  </conditionalFormatting>
  <conditionalFormatting sqref="N29">
    <cfRule type="cellIs" dxfId="718" priority="456" operator="equal">
      <formula>"NO OK"</formula>
    </cfRule>
    <cfRule type="cellIs" dxfId="717" priority="455" operator="equal">
      <formula>"PARCIAL"</formula>
    </cfRule>
    <cfRule type="cellIs" dxfId="716" priority="454" operator="equal">
      <formula>"OK"</formula>
    </cfRule>
  </conditionalFormatting>
  <conditionalFormatting sqref="N32">
    <cfRule type="cellIs" dxfId="715" priority="401" operator="equal">
      <formula>"PARCIAL"</formula>
    </cfRule>
    <cfRule type="cellIs" dxfId="714" priority="400" operator="equal">
      <formula>"OK"</formula>
    </cfRule>
    <cfRule type="cellIs" dxfId="713" priority="402" operator="equal">
      <formula>"NO OK"</formula>
    </cfRule>
  </conditionalFormatting>
  <conditionalFormatting sqref="N39:U39">
    <cfRule type="cellIs" dxfId="712" priority="448" operator="equal">
      <formula>"OK"</formula>
    </cfRule>
    <cfRule type="cellIs" dxfId="711" priority="450" operator="equal">
      <formula>"NO OK"</formula>
    </cfRule>
    <cfRule type="cellIs" dxfId="710" priority="449" operator="equal">
      <formula>"PARCIAL"</formula>
    </cfRule>
  </conditionalFormatting>
  <conditionalFormatting sqref="O7:U14">
    <cfRule type="cellIs" dxfId="709" priority="461" operator="equal">
      <formula>"PARCIAL"</formula>
    </cfRule>
    <cfRule type="cellIs" dxfId="708" priority="462" operator="equal">
      <formula>"NO OK"</formula>
    </cfRule>
    <cfRule type="cellIs" dxfId="707" priority="460" operator="equal">
      <formula>"OK"</formula>
    </cfRule>
  </conditionalFormatting>
  <conditionalFormatting sqref="O18:U35">
    <cfRule type="cellIs" dxfId="706" priority="386" operator="equal">
      <formula>"PARCIAL"</formula>
    </cfRule>
    <cfRule type="cellIs" dxfId="705" priority="385" operator="equal">
      <formula>"OK"</formula>
    </cfRule>
    <cfRule type="cellIs" dxfId="704" priority="387" operator="equal">
      <formula>"NO OK"</formula>
    </cfRule>
  </conditionalFormatting>
  <conditionalFormatting sqref="P34:T38">
    <cfRule type="cellIs" dxfId="703" priority="463" operator="equal">
      <formula>"OK"</formula>
    </cfRule>
    <cfRule type="cellIs" dxfId="702" priority="464" operator="equal">
      <formula>"PARCIAL"</formula>
    </cfRule>
    <cfRule type="cellIs" dxfId="701" priority="465" operator="equal">
      <formula>"NO OK"</formula>
    </cfRule>
  </conditionalFormatting>
  <conditionalFormatting sqref="P7:U16 P20:U28 U34:U39 P41:U41">
    <cfRule type="cellIs" dxfId="700" priority="478" operator="equal">
      <formula>"OK"</formula>
    </cfRule>
    <cfRule type="cellIs" dxfId="699" priority="479" operator="equal">
      <formula>"PARCIAL"</formula>
    </cfRule>
    <cfRule type="cellIs" dxfId="698" priority="480" operator="equal">
      <formula>"NO OK"</formula>
    </cfRule>
  </conditionalFormatting>
  <conditionalFormatting sqref="X25:X27">
    <cfRule type="cellIs" dxfId="697" priority="4" operator="equal">
      <formula>"OK"</formula>
    </cfRule>
    <cfRule type="cellIs" dxfId="696" priority="5" operator="equal">
      <formula>"PARCIAL"</formula>
    </cfRule>
    <cfRule type="cellIs" dxfId="695" priority="6" operator="equal">
      <formula>"NO OK"</formula>
    </cfRule>
  </conditionalFormatting>
  <conditionalFormatting sqref="X29">
    <cfRule type="cellIs" dxfId="694" priority="77" operator="equal">
      <formula>"PARCIAL"</formula>
    </cfRule>
    <cfRule type="cellIs" dxfId="693" priority="78" operator="equal">
      <formula>"NO OK"</formula>
    </cfRule>
    <cfRule type="cellIs" dxfId="692" priority="76" operator="equal">
      <formula>"OK"</formula>
    </cfRule>
  </conditionalFormatting>
  <conditionalFormatting sqref="X32">
    <cfRule type="cellIs" dxfId="691" priority="22" operator="equal">
      <formula>"OK"</formula>
    </cfRule>
    <cfRule type="cellIs" dxfId="690" priority="23" operator="equal">
      <formula>"PARCIAL"</formula>
    </cfRule>
    <cfRule type="cellIs" dxfId="689" priority="24" operator="equal">
      <formula>"NO OK"</formula>
    </cfRule>
  </conditionalFormatting>
  <conditionalFormatting sqref="X39:AE39">
    <cfRule type="cellIs" dxfId="688" priority="70" operator="equal">
      <formula>"OK"</formula>
    </cfRule>
    <cfRule type="cellIs" dxfId="687" priority="72" operator="equal">
      <formula>"NO OK"</formula>
    </cfRule>
    <cfRule type="cellIs" dxfId="686" priority="71" operator="equal">
      <formula>"PARCIAL"</formula>
    </cfRule>
  </conditionalFormatting>
  <conditionalFormatting sqref="X42:AE42">
    <cfRule type="cellIs" dxfId="685" priority="197" operator="equal">
      <formula>"PARCIAL"</formula>
    </cfRule>
    <cfRule type="cellIs" dxfId="684" priority="198" operator="equal">
      <formula>"NO OK"</formula>
    </cfRule>
    <cfRule type="cellIs" dxfId="683" priority="196" operator="equal">
      <formula>"OK"</formula>
    </cfRule>
  </conditionalFormatting>
  <conditionalFormatting sqref="Y7:AE14">
    <cfRule type="cellIs" dxfId="682" priority="84" operator="equal">
      <formula>"NO OK"</formula>
    </cfRule>
    <cfRule type="cellIs" dxfId="681" priority="83" operator="equal">
      <formula>"PARCIAL"</formula>
    </cfRule>
    <cfRule type="cellIs" dxfId="680" priority="82" operator="equal">
      <formula>"OK"</formula>
    </cfRule>
  </conditionalFormatting>
  <conditionalFormatting sqref="Y18:AE35">
    <cfRule type="cellIs" dxfId="679" priority="2" operator="equal">
      <formula>"PARCIAL"</formula>
    </cfRule>
    <cfRule type="cellIs" dxfId="678" priority="3" operator="equal">
      <formula>"NO OK"</formula>
    </cfRule>
    <cfRule type="cellIs" dxfId="677" priority="1" operator="equal">
      <formula>"OK"</formula>
    </cfRule>
  </conditionalFormatting>
  <conditionalFormatting sqref="Z34:AD38">
    <cfRule type="cellIs" dxfId="676" priority="87" operator="equal">
      <formula>"NO OK"</formula>
    </cfRule>
    <cfRule type="cellIs" dxfId="675" priority="86" operator="equal">
      <formula>"PARCIAL"</formula>
    </cfRule>
    <cfRule type="cellIs" dxfId="674" priority="85" operator="equal">
      <formula>"OK"</formula>
    </cfRule>
  </conditionalFormatting>
  <conditionalFormatting sqref="Z40:AD41">
    <cfRule type="cellIs" dxfId="673" priority="211" operator="equal">
      <formula>"OK"</formula>
    </cfRule>
    <cfRule type="cellIs" dxfId="672" priority="212" operator="equal">
      <formula>"PARCIAL"</formula>
    </cfRule>
    <cfRule type="cellIs" dxfId="671" priority="213" operator="equal">
      <formula>"NO OK"</formula>
    </cfRule>
  </conditionalFormatting>
  <conditionalFormatting sqref="Z7:AE16 Z20:AE28 AE34:AE42">
    <cfRule type="cellIs" dxfId="670" priority="101" operator="equal">
      <formula>"PARCIAL"</formula>
    </cfRule>
    <cfRule type="cellIs" dxfId="669" priority="100" operator="equal">
      <formula>"OK"</formula>
    </cfRule>
    <cfRule type="cellIs" dxfId="668" priority="102" operator="equal">
      <formula>"NO OK"</formula>
    </cfRule>
  </conditionalFormatting>
  <conditionalFormatting sqref="Z44:AE44">
    <cfRule type="cellIs" dxfId="667" priority="226" operator="equal">
      <formula>"OK"</formula>
    </cfRule>
    <cfRule type="cellIs" dxfId="666" priority="228" operator="equal">
      <formula>"NO OK"</formula>
    </cfRule>
    <cfRule type="cellIs" dxfId="665" priority="227" operator="equal">
      <formula>"PARCIAL"</formula>
    </cfRule>
  </conditionalFormatting>
  <pageMargins left="0.70866141732283505" right="0.70866141732283505" top="0.74803149606299202" bottom="0.74803149606299202" header="0.31496062992126" footer="0.31496062992126"/>
  <pageSetup paperSize="9" scale="51"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L74"/>
  <sheetViews>
    <sheetView zoomScaleNormal="100" workbookViewId="0">
      <pane ySplit="6" topLeftCell="A7" activePane="bottomLeft" state="frozen"/>
      <selection pane="bottomLeft" activeCell="E7" sqref="E7"/>
    </sheetView>
  </sheetViews>
  <sheetFormatPr baseColWidth="10" defaultColWidth="11.44140625" defaultRowHeight="15.6"/>
  <cols>
    <col min="1" max="1" width="3.5546875" style="2" customWidth="1"/>
    <col min="2" max="3" width="5.6640625" style="2" customWidth="1"/>
    <col min="4" max="4" width="5.6640625" style="188" customWidth="1"/>
    <col min="5" max="5" width="5.6640625" style="144" bestFit="1" customWidth="1"/>
    <col min="6" max="6" width="64" style="3" customWidth="1"/>
    <col min="7" max="7" width="59" style="3" customWidth="1"/>
    <col min="8" max="8" width="16" style="73" bestFit="1" customWidth="1"/>
    <col min="9" max="9" width="121.77734375" style="73" customWidth="1"/>
    <col min="10" max="10" width="13.6640625" style="2" customWidth="1"/>
    <col min="11" max="11" width="1.6640625" style="2" customWidth="1"/>
    <col min="12" max="12" width="12.44140625" style="2" bestFit="1" customWidth="1"/>
    <col min="13" max="16384" width="11.44140625" style="2"/>
  </cols>
  <sheetData>
    <row r="1" spans="1:12" ht="10.5" customHeight="1" thickBot="1"/>
    <row r="2" spans="1:12" s="1" customFormat="1" ht="29.25" customHeight="1" thickBot="1">
      <c r="A2" s="580" t="s">
        <v>184</v>
      </c>
      <c r="B2" s="581"/>
      <c r="C2" s="581"/>
      <c r="D2" s="581"/>
      <c r="E2" s="581"/>
      <c r="F2" s="581"/>
      <c r="G2" s="581"/>
      <c r="H2" s="582"/>
      <c r="I2" s="65"/>
    </row>
    <row r="3" spans="1:12" ht="11.25" customHeight="1" thickBot="1">
      <c r="A3" s="579"/>
      <c r="B3" s="579"/>
      <c r="C3" s="63"/>
      <c r="D3" s="24"/>
      <c r="E3" s="64"/>
      <c r="F3" s="70"/>
      <c r="G3" s="70"/>
      <c r="H3" s="97"/>
      <c r="I3" s="97"/>
    </row>
    <row r="4" spans="1:12" ht="30.75" customHeight="1" thickBot="1">
      <c r="A4" s="70"/>
      <c r="B4" s="70"/>
      <c r="C4" s="63"/>
      <c r="D4" s="24"/>
      <c r="E4" s="64"/>
      <c r="F4" s="70"/>
      <c r="G4" s="70"/>
      <c r="H4" s="266" t="s">
        <v>261</v>
      </c>
      <c r="I4" s="97"/>
      <c r="J4" s="97"/>
      <c r="K4" s="97"/>
      <c r="L4" s="97"/>
    </row>
    <row r="5" spans="1:12" ht="36.75" customHeight="1">
      <c r="A5" s="81"/>
      <c r="B5" s="5"/>
      <c r="C5" s="4"/>
      <c r="D5" s="51"/>
      <c r="E5" s="5" t="str">
        <f>+Resumo!A5</f>
        <v>Cod</v>
      </c>
      <c r="F5" s="5" t="str">
        <f>+Resumo!B5</f>
        <v>Denominación Indicador</v>
      </c>
      <c r="G5" s="5" t="str">
        <f>+Resumo!C5</f>
        <v>Denominación</v>
      </c>
      <c r="H5" s="298" t="str">
        <f>+Centro!E4</f>
        <v>Curso 2023/2024</v>
      </c>
      <c r="I5" s="70"/>
      <c r="J5" s="298" t="str">
        <f>+Centro!I4</f>
        <v>Curso X+1</v>
      </c>
      <c r="L5" s="298" t="str">
        <f>+Centro!M4</f>
        <v>Curso X+2</v>
      </c>
    </row>
    <row r="6" spans="1:12" s="79" customFormat="1" ht="38.25" customHeight="1" thickBot="1">
      <c r="A6" s="145" t="s">
        <v>144</v>
      </c>
      <c r="B6" s="146"/>
      <c r="C6" s="146"/>
      <c r="D6" s="146"/>
      <c r="E6" s="146"/>
      <c r="F6" s="146"/>
      <c r="G6" s="146"/>
      <c r="H6" s="299">
        <f>+AVERAGE(H7,H21,H49)</f>
        <v>0.84181673728813555</v>
      </c>
      <c r="I6" s="300"/>
      <c r="J6" s="299">
        <f>+AVERAGE(J7,J21,J49)</f>
        <v>0</v>
      </c>
      <c r="L6" s="299">
        <f>+AVERAGE(L7,L21,L49)</f>
        <v>0</v>
      </c>
    </row>
    <row r="7" spans="1:12" s="45" customFormat="1" ht="24.9" customHeight="1" thickBot="1">
      <c r="A7" s="147"/>
      <c r="B7" s="46" t="s">
        <v>36</v>
      </c>
      <c r="C7" s="47"/>
      <c r="D7" s="52"/>
      <c r="E7" s="88"/>
      <c r="F7" s="47"/>
      <c r="G7" s="47"/>
      <c r="H7" s="301">
        <f>+AVERAGE(H8,H16)</f>
        <v>0.72163076741996235</v>
      </c>
      <c r="I7" s="302"/>
      <c r="J7" s="301">
        <f>+AVERAGE(J8,J16)</f>
        <v>0</v>
      </c>
      <c r="K7" s="147"/>
      <c r="L7" s="301">
        <f>+AVERAGE(L8,L16)</f>
        <v>0</v>
      </c>
    </row>
    <row r="8" spans="1:12" ht="24.9" customHeight="1">
      <c r="B8" s="80"/>
      <c r="C8" s="77" t="s">
        <v>37</v>
      </c>
      <c r="D8" s="78"/>
      <c r="E8" s="83"/>
      <c r="F8" s="78"/>
      <c r="G8" s="78"/>
      <c r="H8" s="303">
        <f>+AVERAGE(H9,H11)</f>
        <v>0.44326153483992464</v>
      </c>
      <c r="I8" s="304"/>
      <c r="J8" s="303">
        <f>+AVERAGE(J9,J11)</f>
        <v>0</v>
      </c>
      <c r="L8" s="303">
        <f>+AVERAGE(L9,L11)</f>
        <v>0</v>
      </c>
    </row>
    <row r="9" spans="1:12" ht="24.9" customHeight="1">
      <c r="B9" s="6"/>
      <c r="C9" s="7"/>
      <c r="D9" s="189" t="s">
        <v>38</v>
      </c>
      <c r="E9" s="148"/>
      <c r="F9" s="74"/>
      <c r="G9" s="74"/>
      <c r="H9" s="305">
        <f>+H10</f>
        <v>0</v>
      </c>
      <c r="I9" s="306"/>
      <c r="J9" s="305">
        <f>+J10</f>
        <v>0</v>
      </c>
      <c r="L9" s="305">
        <f>+L10</f>
        <v>0</v>
      </c>
    </row>
    <row r="10" spans="1:12" ht="24.9" customHeight="1">
      <c r="B10" s="6"/>
      <c r="C10" s="7"/>
      <c r="D10" s="190"/>
      <c r="E10" s="149" t="str">
        <f>+Resumo!A39</f>
        <v>I50</v>
      </c>
      <c r="F10" s="71" t="str">
        <f>+Resumo!B39</f>
        <v xml:space="preserve"> Indicadores do programa estratexico do centro</v>
      </c>
      <c r="G10" s="72" t="str">
        <f>+Resumo!C39</f>
        <v>DE-01: Programación e desenvolvemento estratéxico</v>
      </c>
      <c r="H10" s="307">
        <f>+Resumo!D39</f>
        <v>0</v>
      </c>
      <c r="I10" s="308"/>
      <c r="J10" s="307">
        <f>+Resumo!M39</f>
        <v>0</v>
      </c>
      <c r="L10" s="307">
        <f>+Resumo!W39</f>
        <v>0</v>
      </c>
    </row>
    <row r="11" spans="1:12" ht="24.9" customHeight="1">
      <c r="B11" s="6"/>
      <c r="C11" s="7"/>
      <c r="D11" s="189" t="s">
        <v>39</v>
      </c>
      <c r="E11" s="148"/>
      <c r="F11" s="74"/>
      <c r="G11" s="74"/>
      <c r="H11" s="305">
        <f>+AVERAGE(H12:H15)</f>
        <v>0.88652306967984928</v>
      </c>
      <c r="I11" s="306"/>
      <c r="J11" s="305">
        <f>+AVERAGE(J12:J15)</f>
        <v>0</v>
      </c>
      <c r="L11" s="305">
        <f>+AVERAGE(L12:L15)</f>
        <v>0</v>
      </c>
    </row>
    <row r="12" spans="1:12" ht="24.9" customHeight="1">
      <c r="B12" s="6"/>
      <c r="C12" s="7"/>
      <c r="D12" s="191"/>
      <c r="E12" s="144" t="str">
        <f>+Resumo!A9</f>
        <v>I4</v>
      </c>
      <c r="F12" s="9" t="str">
        <f>+Resumo!B9</f>
        <v>Resultados dos indicadores do SGC</v>
      </c>
      <c r="G12" s="9" t="str">
        <f>+Resumo!C9</f>
        <v>DE-02  Seguimento e Medición;  Este indicador mostra os resultados do conxunto dos indicadores do cadro de mando</v>
      </c>
      <c r="H12" s="309">
        <f>+Resumo!D9</f>
        <v>0.92942561205273078</v>
      </c>
      <c r="I12" s="308"/>
      <c r="J12" s="309">
        <f>+Resumo!M9</f>
        <v>0</v>
      </c>
      <c r="L12" s="309">
        <f>+Resumo!W9</f>
        <v>0</v>
      </c>
    </row>
    <row r="13" spans="1:12" ht="24.9" customHeight="1">
      <c r="B13" s="6"/>
      <c r="C13" s="7"/>
      <c r="D13" s="191"/>
      <c r="E13" s="144" t="str">
        <f>+Resumo!A13</f>
        <v>I10</v>
      </c>
      <c r="F13" s="9" t="str">
        <f>+Resumo!B13</f>
        <v>Indicadores de resultados</v>
      </c>
      <c r="G13" s="9" t="str">
        <f>+Resumo!C13</f>
        <v>DE-02  Seguimento e Medición; 
DE-03 Revisión do sistema pola dirección</v>
      </c>
      <c r="H13" s="309">
        <f>+Resumo!D13</f>
        <v>0.94999999999999984</v>
      </c>
      <c r="I13" s="308"/>
      <c r="J13" s="309">
        <f>+Resumo!M13</f>
        <v>0</v>
      </c>
      <c r="L13" s="309">
        <f>+Resumo!W13</f>
        <v>0</v>
      </c>
    </row>
    <row r="14" spans="1:12" ht="24.9" customHeight="1">
      <c r="B14" s="6"/>
      <c r="C14" s="7"/>
      <c r="D14" s="191"/>
      <c r="E14" s="84" t="str">
        <f>+Resumo!A19</f>
        <v>I21</v>
      </c>
      <c r="F14" s="29" t="str">
        <f>+Resumo!B19</f>
        <v>Taxa de abandono  (Egreso)</v>
      </c>
      <c r="G14" s="8" t="str">
        <f>+Resumo!C19</f>
        <v>DE-02  Seguimento e Medición; 
DE-03 Revisión do sistema pola dirección</v>
      </c>
      <c r="H14" s="309">
        <f>+Resumo!D19</f>
        <v>0.66666666666666663</v>
      </c>
      <c r="I14" s="308"/>
      <c r="J14" s="309">
        <f>+Resumo!M19</f>
        <v>0</v>
      </c>
      <c r="L14" s="309">
        <f>+Resumo!W19</f>
        <v>0</v>
      </c>
    </row>
    <row r="15" spans="1:12" ht="24.9" customHeight="1">
      <c r="B15" s="6"/>
      <c r="C15" s="15"/>
      <c r="D15" s="190"/>
      <c r="E15" s="85" t="str">
        <f>+Resumo!A20</f>
        <v>I22</v>
      </c>
      <c r="F15" s="29" t="str">
        <f>+Resumo!B20</f>
        <v>Taxa de cambio de estudo</v>
      </c>
      <c r="G15" s="8" t="str">
        <f>+Resumo!C20</f>
        <v>DE-02  Seguimento e Medición; 
DE-03 Revisión do sistema pola dirección</v>
      </c>
      <c r="H15" s="307">
        <f>+Resumo!D20</f>
        <v>1</v>
      </c>
      <c r="I15" s="308"/>
      <c r="J15" s="307">
        <f>+Resumo!M20</f>
        <v>0</v>
      </c>
      <c r="L15" s="307">
        <f>+Resumo!W20</f>
        <v>0</v>
      </c>
    </row>
    <row r="16" spans="1:12" ht="24.9" customHeight="1">
      <c r="B16" s="6"/>
      <c r="C16" s="75" t="s">
        <v>43</v>
      </c>
      <c r="D16" s="76"/>
      <c r="E16" s="86"/>
      <c r="F16" s="76"/>
      <c r="G16" s="76"/>
      <c r="H16" s="310">
        <f>+AVERAGE(H17,H19)</f>
        <v>1</v>
      </c>
      <c r="I16" s="304"/>
      <c r="J16" s="310">
        <f>+AVERAGE(J17,J19)</f>
        <v>0</v>
      </c>
      <c r="L16" s="310">
        <f>+AVERAGE(L17,L19)</f>
        <v>0</v>
      </c>
    </row>
    <row r="17" spans="2:12" ht="24.9" customHeight="1">
      <c r="B17" s="6"/>
      <c r="C17" s="7"/>
      <c r="D17" s="189" t="s">
        <v>44</v>
      </c>
      <c r="E17" s="148"/>
      <c r="F17" s="74"/>
      <c r="G17" s="74"/>
      <c r="H17" s="305">
        <f>+H18</f>
        <v>1</v>
      </c>
      <c r="I17" s="306"/>
      <c r="J17" s="305">
        <f>+J18</f>
        <v>0</v>
      </c>
      <c r="L17" s="305">
        <f>+L18</f>
        <v>0</v>
      </c>
    </row>
    <row r="18" spans="2:12" ht="24.9" customHeight="1">
      <c r="B18" s="6"/>
      <c r="C18" s="7"/>
      <c r="D18" s="190"/>
      <c r="E18" s="149" t="str">
        <f>+Resumo!A25</f>
        <v>I27</v>
      </c>
      <c r="F18" s="8" t="str">
        <f>+Resumo!B25</f>
        <v xml:space="preserve">Nº Queixas recibidas </v>
      </c>
      <c r="G18" s="8" t="str">
        <f>+Resumo!C25</f>
        <v>MC-02: Xestión das queixas, suxestións e parabéns</v>
      </c>
      <c r="H18" s="309">
        <f>+Resumo!D25</f>
        <v>1</v>
      </c>
      <c r="I18" s="308"/>
      <c r="J18" s="309">
        <f>+Resumo!M25</f>
        <v>0</v>
      </c>
      <c r="L18" s="309">
        <f>+Resumo!W25</f>
        <v>0</v>
      </c>
    </row>
    <row r="19" spans="2:12" ht="24.9" customHeight="1">
      <c r="B19" s="6"/>
      <c r="C19" s="7"/>
      <c r="D19" s="189" t="s">
        <v>45</v>
      </c>
      <c r="E19" s="148"/>
      <c r="F19" s="74"/>
      <c r="G19" s="74"/>
      <c r="H19" s="305">
        <f>+H20</f>
        <v>1</v>
      </c>
      <c r="I19" s="306"/>
      <c r="J19" s="305">
        <f>+J20</f>
        <v>0</v>
      </c>
      <c r="L19" s="305">
        <f>+L20</f>
        <v>0</v>
      </c>
    </row>
    <row r="20" spans="2:12" ht="24.9" customHeight="1" thickBot="1">
      <c r="B20" s="11"/>
      <c r="C20" s="12"/>
      <c r="D20" s="192"/>
      <c r="E20" s="87" t="str">
        <f>+Resumo!A18</f>
        <v>I20</v>
      </c>
      <c r="F20" s="17" t="str">
        <f>+Resumo!B18</f>
        <v>Índice das enquisas de satisfacción coas titulacións</v>
      </c>
      <c r="G20" s="17" t="str">
        <f>+Resumo!C18</f>
        <v>MC-05 Medición satisfacción</v>
      </c>
      <c r="H20" s="311">
        <f>+Resumo!D18</f>
        <v>1</v>
      </c>
      <c r="I20" s="308"/>
      <c r="J20" s="311">
        <f>+Resumo!M18</f>
        <v>0</v>
      </c>
      <c r="L20" s="311">
        <f>+Resumo!W18</f>
        <v>0</v>
      </c>
    </row>
    <row r="21" spans="2:12" ht="24.9" customHeight="1" thickBot="1">
      <c r="B21" s="46" t="s">
        <v>46</v>
      </c>
      <c r="C21" s="47"/>
      <c r="D21" s="52"/>
      <c r="E21" s="88"/>
      <c r="F21" s="47"/>
      <c r="G21" s="47"/>
      <c r="H21" s="301">
        <f>+AVERAGE(H29,H22,H42,H45)</f>
        <v>0.83854166666666663</v>
      </c>
      <c r="I21" s="302"/>
      <c r="J21" s="301">
        <f>+AVERAGE(J29,J22,J42,J45)</f>
        <v>0</v>
      </c>
      <c r="L21" s="301">
        <f>+AVERAGE(L29,L22,L42,L45)</f>
        <v>0</v>
      </c>
    </row>
    <row r="22" spans="2:12" ht="24.9" customHeight="1">
      <c r="B22" s="13"/>
      <c r="C22" s="77" t="s">
        <v>47</v>
      </c>
      <c r="D22" s="78"/>
      <c r="E22" s="83"/>
      <c r="F22" s="78"/>
      <c r="G22" s="78"/>
      <c r="H22" s="303">
        <f>+AVERAGE(H23,H25)</f>
        <v>1</v>
      </c>
      <c r="I22" s="304"/>
      <c r="J22" s="303">
        <f>+AVERAGE(J23,J25)</f>
        <v>0</v>
      </c>
      <c r="L22" s="303">
        <f>+AVERAGE(L23,L25)</f>
        <v>0</v>
      </c>
    </row>
    <row r="23" spans="2:12" ht="24.9" customHeight="1">
      <c r="B23" s="14"/>
      <c r="C23" s="7"/>
      <c r="D23" s="189" t="s">
        <v>48</v>
      </c>
      <c r="E23" s="148"/>
      <c r="F23" s="74"/>
      <c r="G23" s="74"/>
      <c r="H23" s="305">
        <f>+H24</f>
        <v>1</v>
      </c>
      <c r="I23" s="306"/>
      <c r="J23" s="305">
        <f>+J24</f>
        <v>0</v>
      </c>
      <c r="L23" s="305">
        <f>+L24</f>
        <v>0</v>
      </c>
    </row>
    <row r="24" spans="2:12" ht="24.9" customHeight="1">
      <c r="B24" s="14"/>
      <c r="C24" s="7"/>
      <c r="D24" s="190"/>
      <c r="E24" s="84" t="str">
        <f>+Resumo!A26</f>
        <v>I28</v>
      </c>
      <c r="F24" s="8" t="str">
        <f>+Resumo!B26</f>
        <v>% de Titulacións que renovaron a súa acreditación</v>
      </c>
      <c r="G24" s="8" t="str">
        <f>+Resumo!C26</f>
        <v>DO-0101: Deseño, verificación, modificación e acreditación das titulacións oficiais</v>
      </c>
      <c r="H24" s="312">
        <f>+Resumo!D26</f>
        <v>1</v>
      </c>
      <c r="I24" s="313"/>
      <c r="J24" s="312">
        <f>+Resumo!M26</f>
        <v>0</v>
      </c>
      <c r="L24" s="312">
        <f>+Resumo!W26</f>
        <v>0</v>
      </c>
    </row>
    <row r="25" spans="2:12" ht="24.9" customHeight="1">
      <c r="B25" s="14"/>
      <c r="C25" s="7"/>
      <c r="D25" s="189" t="s">
        <v>49</v>
      </c>
      <c r="E25" s="148"/>
      <c r="F25" s="74"/>
      <c r="G25" s="74"/>
      <c r="H25" s="305">
        <f>+H26</f>
        <v>1</v>
      </c>
      <c r="I25" s="306"/>
      <c r="J25" s="305">
        <f>+J26</f>
        <v>0</v>
      </c>
      <c r="L25" s="305">
        <f>+L26</f>
        <v>0</v>
      </c>
    </row>
    <row r="26" spans="2:12" ht="24.9" customHeight="1">
      <c r="B26" s="14"/>
      <c r="C26" s="7"/>
      <c r="D26" s="191"/>
      <c r="E26" s="84" t="str">
        <f>+Resumo!A27</f>
        <v>I30</v>
      </c>
      <c r="F26" s="10" t="str">
        <f>+Resumo!B27</f>
        <v>% Titulacións con avaliación favorable en Seguimento</v>
      </c>
      <c r="G26" s="10" t="str">
        <f>+Resumo!C27</f>
        <v>DO-0102: Seguimento e mellora das titulacións</v>
      </c>
      <c r="H26" s="309">
        <f>+Resumo!D27</f>
        <v>1</v>
      </c>
      <c r="I26" s="308"/>
      <c r="J26" s="309">
        <f>+Resumo!M27</f>
        <v>0</v>
      </c>
      <c r="L26" s="309">
        <f>+Resumo!W27</f>
        <v>0</v>
      </c>
    </row>
    <row r="27" spans="2:12" ht="24.9" customHeight="1">
      <c r="B27" s="14"/>
      <c r="C27" s="7"/>
      <c r="D27" s="189" t="s">
        <v>50</v>
      </c>
      <c r="E27" s="148"/>
      <c r="F27" s="74"/>
      <c r="G27" s="74"/>
      <c r="H27" s="305" t="s">
        <v>168</v>
      </c>
      <c r="I27" s="306"/>
      <c r="J27" s="305" t="s">
        <v>168</v>
      </c>
      <c r="L27" s="305" t="s">
        <v>168</v>
      </c>
    </row>
    <row r="28" spans="2:12" ht="24.9" customHeight="1">
      <c r="B28" s="14"/>
      <c r="C28" s="7"/>
      <c r="D28" s="190"/>
      <c r="E28" s="85" t="s">
        <v>104</v>
      </c>
      <c r="F28" s="8" t="s">
        <v>292</v>
      </c>
      <c r="G28" s="8" t="s">
        <v>30</v>
      </c>
      <c r="H28" s="307" t="s">
        <v>168</v>
      </c>
      <c r="I28" s="308"/>
      <c r="J28" s="307" t="s">
        <v>168</v>
      </c>
      <c r="L28" s="307" t="s">
        <v>168</v>
      </c>
    </row>
    <row r="29" spans="2:12" ht="24.9" customHeight="1">
      <c r="B29" s="14"/>
      <c r="C29" s="75" t="s">
        <v>51</v>
      </c>
      <c r="D29" s="76"/>
      <c r="E29" s="86"/>
      <c r="F29" s="76"/>
      <c r="G29" s="76"/>
      <c r="H29" s="310">
        <f>+AVERAGE(H30,H32,H34,H37,H40)</f>
        <v>0.9375</v>
      </c>
      <c r="I29" s="304"/>
      <c r="J29" s="310">
        <f>+AVERAGE(J30,J32,J34,J37,J40)</f>
        <v>0</v>
      </c>
      <c r="L29" s="310">
        <f>+AVERAGE(L30,L32,L34,L37,L40)</f>
        <v>0</v>
      </c>
    </row>
    <row r="30" spans="2:12" ht="24.9" customHeight="1">
      <c r="B30" s="14"/>
      <c r="C30" s="7"/>
      <c r="D30" s="189" t="s">
        <v>52</v>
      </c>
      <c r="E30" s="148"/>
      <c r="F30" s="74"/>
      <c r="G30" s="74"/>
      <c r="H30" s="305">
        <f>+H31</f>
        <v>0.95833333333333337</v>
      </c>
      <c r="I30" s="306"/>
      <c r="J30" s="305">
        <f>+J31</f>
        <v>0</v>
      </c>
      <c r="L30" s="305">
        <f>+L31</f>
        <v>0</v>
      </c>
    </row>
    <row r="31" spans="2:12" ht="24.9" customHeight="1">
      <c r="B31" s="14"/>
      <c r="C31" s="7"/>
      <c r="D31" s="190"/>
      <c r="E31" s="85" t="str">
        <f>+Resumo!A35</f>
        <v>I44</v>
      </c>
      <c r="F31" s="10" t="str">
        <f>+Resumo!B35</f>
        <v>Índice de satisfacción coa organización e o desenvolvemento</v>
      </c>
      <c r="G31" s="10" t="str">
        <f>+Resumo!C35</f>
        <v>DO-0201 Planificación e desenvolvemento da ensinanza</v>
      </c>
      <c r="H31" s="309">
        <f>+Resumo!D35</f>
        <v>0.95833333333333337</v>
      </c>
      <c r="I31" s="308"/>
      <c r="J31" s="309">
        <f>+Resumo!M35</f>
        <v>0</v>
      </c>
      <c r="L31" s="309">
        <f>+Resumo!W35</f>
        <v>0</v>
      </c>
    </row>
    <row r="32" spans="2:12" ht="24.9" customHeight="1">
      <c r="B32" s="14"/>
      <c r="C32" s="7"/>
      <c r="D32" s="189" t="s">
        <v>54</v>
      </c>
      <c r="E32" s="148"/>
      <c r="F32" s="74"/>
      <c r="G32" s="74"/>
      <c r="H32" s="305">
        <f>+H33</f>
        <v>0.83333333333333337</v>
      </c>
      <c r="I32" s="306"/>
      <c r="J32" s="305">
        <f>+J33</f>
        <v>0</v>
      </c>
      <c r="L32" s="305">
        <f>+L33</f>
        <v>0</v>
      </c>
    </row>
    <row r="33" spans="2:12" ht="24.9" customHeight="1">
      <c r="B33" s="14"/>
      <c r="C33" s="7"/>
      <c r="D33" s="191"/>
      <c r="E33" s="84" t="str">
        <f>+Resumo!A28</f>
        <v>I35</v>
      </c>
      <c r="F33" s="10" t="str">
        <f>+Resumo!B28</f>
        <v xml:space="preserve">Nota media do acceso </v>
      </c>
      <c r="G33" s="10" t="str">
        <f>+Resumo!C28</f>
        <v>DO-0202 Promoción das titulacións</v>
      </c>
      <c r="H33" s="309">
        <f>+Resumo!D28</f>
        <v>0.83333333333333337</v>
      </c>
      <c r="I33" s="308"/>
      <c r="J33" s="309">
        <f>+Resumo!M28</f>
        <v>0</v>
      </c>
      <c r="L33" s="309">
        <f>+Resumo!W28</f>
        <v>0</v>
      </c>
    </row>
    <row r="34" spans="2:12" ht="24.9" customHeight="1">
      <c r="B34" s="14"/>
      <c r="C34" s="7"/>
      <c r="D34" s="189" t="s">
        <v>55</v>
      </c>
      <c r="E34" s="148"/>
      <c r="F34" s="74"/>
      <c r="G34" s="74"/>
      <c r="H34" s="305">
        <f>+AVERAGE(H35:H36)</f>
        <v>0.89583333333333326</v>
      </c>
      <c r="I34" s="306"/>
      <c r="J34" s="305">
        <f>+AVERAGE(J35:J36)</f>
        <v>0</v>
      </c>
      <c r="L34" s="305">
        <f>+AVERAGE(L35:L36)</f>
        <v>0</v>
      </c>
    </row>
    <row r="35" spans="2:12" ht="24.9" customHeight="1">
      <c r="B35" s="14"/>
      <c r="C35" s="7"/>
      <c r="D35" s="191"/>
      <c r="E35" s="84" t="str">
        <f>+Resumo!A22</f>
        <v>I24</v>
      </c>
      <c r="F35" s="10" t="str">
        <f>+Resumo!B22</f>
        <v>Índice de satisfacción coa orientación recibida no centro</v>
      </c>
      <c r="G35" s="10" t="str">
        <f>+Resumo!C22</f>
        <v>DO-0203: Orientación do estudantado e atención ás NEAE</v>
      </c>
      <c r="H35" s="309">
        <f>+Resumo!D22</f>
        <v>0.875</v>
      </c>
      <c r="I35" s="308"/>
      <c r="J35" s="309">
        <f>+Resumo!M22</f>
        <v>0</v>
      </c>
      <c r="L35" s="309">
        <f>+Resumo!W22</f>
        <v>0</v>
      </c>
    </row>
    <row r="36" spans="2:12" ht="24.9" customHeight="1">
      <c r="B36" s="14"/>
      <c r="C36" s="7"/>
      <c r="D36" s="191"/>
      <c r="E36" s="84" t="str">
        <f>+Resumo!A29</f>
        <v>I37</v>
      </c>
      <c r="F36" s="10" t="str">
        <f>+Resumo!B29</f>
        <v>Grao de Satisfacción do estudantado co PAT</v>
      </c>
      <c r="G36" s="10" t="str">
        <f>+Resumo!C29</f>
        <v>DO-0203: Orientación do estudantado e atención ás NEAE</v>
      </c>
      <c r="H36" s="309">
        <f>+Resumo!D29</f>
        <v>0.91666666666666663</v>
      </c>
      <c r="I36" s="308"/>
      <c r="J36" s="309">
        <f>+Resumo!M29</f>
        <v>0</v>
      </c>
      <c r="L36" s="309">
        <f>+Resumo!W29</f>
        <v>0</v>
      </c>
    </row>
    <row r="37" spans="2:12" ht="24.9" customHeight="1">
      <c r="B37" s="14"/>
      <c r="C37" s="7"/>
      <c r="D37" s="189" t="s">
        <v>56</v>
      </c>
      <c r="E37" s="148"/>
      <c r="F37" s="74"/>
      <c r="G37" s="74"/>
      <c r="H37" s="305">
        <f>+AVERAGE(H38:H39)</f>
        <v>1</v>
      </c>
      <c r="I37" s="306"/>
      <c r="J37" s="305">
        <f>+AVERAGE(J38:J39)</f>
        <v>0</v>
      </c>
      <c r="L37" s="305">
        <f>+AVERAGE(L38:L39)</f>
        <v>0</v>
      </c>
    </row>
    <row r="38" spans="2:12" ht="24.9" customHeight="1">
      <c r="B38" s="14"/>
      <c r="C38" s="7"/>
      <c r="D38" s="191"/>
      <c r="E38" s="84" t="str">
        <f>+Resumo!A23</f>
        <v>I25</v>
      </c>
      <c r="F38" s="10" t="str">
        <f>+Resumo!B23</f>
        <v>% Alumnado en prácticas académicas</v>
      </c>
      <c r="G38" s="10" t="str">
        <f>+Resumo!C23</f>
        <v>DO-0204: Xestión das prácticas académicas</v>
      </c>
      <c r="H38" s="309">
        <f>+Resumo!D23</f>
        <v>1</v>
      </c>
      <c r="I38" s="308"/>
      <c r="J38" s="309">
        <f>+Resumo!M23</f>
        <v>0</v>
      </c>
      <c r="L38" s="309">
        <f>+Resumo!W23</f>
        <v>0</v>
      </c>
    </row>
    <row r="39" spans="2:12" ht="24.9" customHeight="1">
      <c r="B39" s="14"/>
      <c r="C39" s="7"/>
      <c r="D39" s="190"/>
      <c r="E39" s="84" t="str">
        <f>+Resumo!A30</f>
        <v>I38</v>
      </c>
      <c r="F39" s="10" t="str">
        <f>+Resumo!B30</f>
        <v xml:space="preserve">Grao de satisfacción das Persoas Tituladas coas Prácticas </v>
      </c>
      <c r="G39" s="10" t="str">
        <f>+Resumo!C30</f>
        <v>DO-0204: Xestión das prácticas académicas</v>
      </c>
      <c r="H39" s="309">
        <f>+Resumo!D30</f>
        <v>1</v>
      </c>
      <c r="I39" s="308"/>
      <c r="J39" s="309">
        <f>+Resumo!M30</f>
        <v>0</v>
      </c>
      <c r="L39" s="309">
        <f>+Resumo!W30</f>
        <v>0</v>
      </c>
    </row>
    <row r="40" spans="2:12" ht="24.9" customHeight="1">
      <c r="B40" s="14"/>
      <c r="C40" s="7"/>
      <c r="D40" s="189" t="s">
        <v>57</v>
      </c>
      <c r="E40" s="148"/>
      <c r="F40" s="74"/>
      <c r="G40" s="74"/>
      <c r="H40" s="305">
        <f>+H41</f>
        <v>1</v>
      </c>
      <c r="I40" s="306"/>
      <c r="J40" s="305">
        <f>+J41</f>
        <v>0</v>
      </c>
      <c r="L40" s="305">
        <f>+L41</f>
        <v>0</v>
      </c>
    </row>
    <row r="41" spans="2:12" ht="24.9" customHeight="1">
      <c r="B41" s="14"/>
      <c r="C41" s="15"/>
      <c r="D41" s="190"/>
      <c r="E41" s="149" t="str">
        <f>+Resumo!A8</f>
        <v>I3</v>
      </c>
      <c r="F41" s="30" t="str">
        <f>+Resumo!B8</f>
        <v>Indicadores de mobilidade do estudantado</v>
      </c>
      <c r="G41" s="30" t="str">
        <f>+Resumo!C8</f>
        <v>DO-0205: Xestión da mobilidade</v>
      </c>
      <c r="H41" s="307">
        <f>+Resumo!D8</f>
        <v>1</v>
      </c>
      <c r="I41" s="308"/>
      <c r="J41" s="307">
        <f>+Resumo!M8</f>
        <v>0</v>
      </c>
      <c r="L41" s="307">
        <f>+Resumo!W8</f>
        <v>0</v>
      </c>
    </row>
    <row r="42" spans="2:12" ht="24.9" customHeight="1">
      <c r="B42" s="14"/>
      <c r="C42" s="75" t="s">
        <v>58</v>
      </c>
      <c r="D42" s="76"/>
      <c r="E42" s="86"/>
      <c r="F42" s="76"/>
      <c r="G42" s="76"/>
      <c r="H42" s="310">
        <f>+H43</f>
        <v>1</v>
      </c>
      <c r="I42" s="304"/>
      <c r="J42" s="310">
        <f>+J43</f>
        <v>0</v>
      </c>
      <c r="L42" s="310">
        <f>+L43</f>
        <v>0</v>
      </c>
    </row>
    <row r="43" spans="2:12" ht="24.9" customHeight="1">
      <c r="B43" s="14"/>
      <c r="C43" s="7"/>
      <c r="D43" s="189" t="s">
        <v>59</v>
      </c>
      <c r="E43" s="148"/>
      <c r="F43" s="74"/>
      <c r="G43" s="74"/>
      <c r="H43" s="305">
        <f>+H44</f>
        <v>1</v>
      </c>
      <c r="I43" s="306"/>
      <c r="J43" s="305">
        <f>+J44</f>
        <v>0</v>
      </c>
      <c r="L43" s="305">
        <f>+L44</f>
        <v>0</v>
      </c>
    </row>
    <row r="44" spans="2:12" ht="24.9" customHeight="1">
      <c r="B44" s="14"/>
      <c r="C44" s="15"/>
      <c r="D44" s="190"/>
      <c r="E44" s="85" t="str">
        <f>+Resumo!A24</f>
        <v>I26</v>
      </c>
      <c r="F44" s="8" t="str">
        <f>+Resumo!B24</f>
        <v>Índice de satisfacción coa promoción da titulación e a información pública na web</v>
      </c>
      <c r="G44" s="8" t="str">
        <f>+Resumo!C24</f>
        <v>DO-0301 Información Pública</v>
      </c>
      <c r="H44" s="307">
        <f>+Resumo!D24</f>
        <v>1</v>
      </c>
      <c r="I44" s="308"/>
      <c r="J44" s="307">
        <f>+Resumo!M24</f>
        <v>0</v>
      </c>
      <c r="L44" s="307">
        <f>+Resumo!W24</f>
        <v>0</v>
      </c>
    </row>
    <row r="45" spans="2:12" ht="24.9" customHeight="1">
      <c r="B45" s="14"/>
      <c r="C45" s="75" t="s">
        <v>60</v>
      </c>
      <c r="D45" s="76"/>
      <c r="E45" s="86"/>
      <c r="F45" s="76"/>
      <c r="G45" s="76"/>
      <c r="H45" s="310">
        <f>+H46</f>
        <v>0.41666666666666669</v>
      </c>
      <c r="I45" s="304"/>
      <c r="J45" s="310">
        <f>+J46</f>
        <v>0</v>
      </c>
      <c r="L45" s="310">
        <f>+L46</f>
        <v>0</v>
      </c>
    </row>
    <row r="46" spans="2:12" ht="24.9" customHeight="1">
      <c r="B46" s="14"/>
      <c r="C46" s="7"/>
      <c r="D46" s="189" t="s">
        <v>338</v>
      </c>
      <c r="E46" s="148"/>
      <c r="F46" s="74"/>
      <c r="G46" s="74"/>
      <c r="H46" s="305">
        <f>+AVERAGE(H47:H48)</f>
        <v>0.41666666666666669</v>
      </c>
      <c r="I46" s="306"/>
      <c r="J46" s="305">
        <f>+AVERAGE(J47:J48)</f>
        <v>0</v>
      </c>
      <c r="L46" s="305">
        <f>+AVERAGE(L47:L48)</f>
        <v>0</v>
      </c>
    </row>
    <row r="47" spans="2:12" ht="24.9" customHeight="1">
      <c r="B47" s="14"/>
      <c r="C47" s="7"/>
      <c r="D47" s="191"/>
      <c r="E47" s="84" t="str">
        <f>+Resumo!A7</f>
        <v>I1-I2</v>
      </c>
      <c r="F47" s="9" t="str">
        <f>+Resumo!B7</f>
        <v>Nº Estudantes de novo ingreso (Grao e Máster)</v>
      </c>
      <c r="G47" s="9" t="str">
        <f>+Resumo!C7</f>
        <v>AC-01: Acceso, evolución e Expedición de Titulos Oficiais</v>
      </c>
      <c r="H47" s="309">
        <f>+Resumo!D7</f>
        <v>0</v>
      </c>
      <c r="I47" s="308"/>
      <c r="J47" s="309">
        <f>+Resumo!M7</f>
        <v>0</v>
      </c>
      <c r="L47" s="309">
        <f>+Resumo!W7</f>
        <v>0</v>
      </c>
    </row>
    <row r="48" spans="2:12" ht="24.9" customHeight="1" thickBot="1">
      <c r="B48" s="14"/>
      <c r="C48" s="7"/>
      <c r="D48" s="190"/>
      <c r="E48" s="84" t="str">
        <f>+Resumo!A14</f>
        <v>I11</v>
      </c>
      <c r="F48" s="9" t="str">
        <f>+Resumo!B14</f>
        <v>Relación de Oferta / Demanda de prazas</v>
      </c>
      <c r="G48" s="9" t="str">
        <f>+Resumo!C14</f>
        <v>AC-01: Acceso, evolución e Expedición de Titulos Oficiais</v>
      </c>
      <c r="H48" s="309">
        <f>+Resumo!D14</f>
        <v>0.83333333333333337</v>
      </c>
      <c r="I48" s="308"/>
      <c r="J48" s="309">
        <f>+Resumo!M14</f>
        <v>0</v>
      </c>
      <c r="L48" s="309">
        <f>+Resumo!W14</f>
        <v>0</v>
      </c>
    </row>
    <row r="49" spans="1:12" ht="24.9" customHeight="1" thickBot="1">
      <c r="B49" s="46" t="s">
        <v>61</v>
      </c>
      <c r="C49" s="47"/>
      <c r="D49" s="52"/>
      <c r="E49" s="88"/>
      <c r="F49" s="47"/>
      <c r="G49" s="47"/>
      <c r="H49" s="301">
        <f>+AVERAGE(H50,H58,H62)</f>
        <v>0.96527777777777768</v>
      </c>
      <c r="I49" s="302"/>
      <c r="J49" s="301">
        <f>+AVERAGE(J50,J58,J62)</f>
        <v>0</v>
      </c>
      <c r="L49" s="301">
        <f>+AVERAGE(L50,L58,L62)</f>
        <v>0</v>
      </c>
    </row>
    <row r="50" spans="1:12" ht="24.9" customHeight="1">
      <c r="B50" s="13"/>
      <c r="C50" s="77" t="s">
        <v>62</v>
      </c>
      <c r="D50" s="78"/>
      <c r="E50" s="83"/>
      <c r="F50" s="78"/>
      <c r="G50" s="78"/>
      <c r="H50" s="303">
        <f>+AVERAGE(H51,H53)</f>
        <v>0.89583333333333326</v>
      </c>
      <c r="I50" s="304"/>
      <c r="J50" s="303">
        <f>+AVERAGE(J51,J53)</f>
        <v>0</v>
      </c>
      <c r="L50" s="303">
        <f>+AVERAGE(L51,L53)</f>
        <v>0</v>
      </c>
    </row>
    <row r="51" spans="1:12" ht="24.9" customHeight="1">
      <c r="B51" s="14"/>
      <c r="C51" s="7"/>
      <c r="D51" s="189" t="s">
        <v>64</v>
      </c>
      <c r="E51" s="148"/>
      <c r="F51" s="74"/>
      <c r="G51" s="74"/>
      <c r="H51" s="305">
        <f>+AVERAGE(H52:H52)</f>
        <v>0.79166666666666663</v>
      </c>
      <c r="I51" s="306"/>
      <c r="J51" s="305">
        <f>+AVERAGE(J52:J52)</f>
        <v>0</v>
      </c>
      <c r="L51" s="305">
        <f>+AVERAGE(L52:L52)</f>
        <v>0</v>
      </c>
    </row>
    <row r="52" spans="1:12" ht="24.9" customHeight="1">
      <c r="B52" s="14"/>
      <c r="C52" s="7"/>
      <c r="D52" s="191"/>
      <c r="E52" s="84" t="str">
        <f>+Resumo!A31</f>
        <v>I39</v>
      </c>
      <c r="F52" s="10" t="str">
        <f>+Resumo!B31</f>
        <v xml:space="preserve">Grao de satisfacción cos RRHH </v>
      </c>
      <c r="G52" s="10" t="str">
        <f>+Resumo!C31</f>
        <v>PE-01 Xestión do PAS</v>
      </c>
      <c r="H52" s="309">
        <f>+Resumo!D31</f>
        <v>0.79166666666666663</v>
      </c>
      <c r="I52" s="308"/>
      <c r="J52" s="309">
        <f>+Resumo!M31</f>
        <v>0</v>
      </c>
      <c r="L52" s="309">
        <f>+Resumo!W31</f>
        <v>0</v>
      </c>
    </row>
    <row r="53" spans="1:12" ht="24.9" customHeight="1">
      <c r="B53" s="14"/>
      <c r="C53" s="7"/>
      <c r="D53" s="189" t="s">
        <v>63</v>
      </c>
      <c r="E53" s="148"/>
      <c r="F53" s="74"/>
      <c r="G53" s="74"/>
      <c r="H53" s="305">
        <f>+AVERAGE(H54:H57)</f>
        <v>1</v>
      </c>
      <c r="I53" s="306"/>
      <c r="J53" s="305">
        <f>+AVERAGE(J54:J57)</f>
        <v>0</v>
      </c>
      <c r="L53" s="305">
        <f>+AVERAGE(L54:L57)</f>
        <v>0</v>
      </c>
    </row>
    <row r="54" spans="1:12" ht="24.9" customHeight="1">
      <c r="B54" s="14"/>
      <c r="C54" s="7"/>
      <c r="D54" s="7"/>
      <c r="E54" s="144" t="str">
        <f>+Resumo!A10</f>
        <v>I5</v>
      </c>
      <c r="F54" s="9" t="str">
        <f>+Resumo!B10</f>
        <v>Indicadores de formación do PDI</v>
      </c>
      <c r="G54" s="9" t="str">
        <f>+Resumo!C10</f>
        <v>PE-02 Xestión de PDI</v>
      </c>
      <c r="H54" s="309">
        <f>+Resumo!D10</f>
        <v>1</v>
      </c>
      <c r="I54" s="308"/>
      <c r="J54" s="309">
        <f>+Resumo!M10</f>
        <v>0</v>
      </c>
      <c r="L54" s="309">
        <f>+Resumo!W10</f>
        <v>0</v>
      </c>
    </row>
    <row r="55" spans="1:12" ht="24.9" customHeight="1">
      <c r="B55" s="14"/>
      <c r="C55" s="7"/>
      <c r="D55" s="7"/>
      <c r="E55" s="144" t="str">
        <f>+Resumo!A11</f>
        <v>I7</v>
      </c>
      <c r="F55" s="9" t="str">
        <f>+Resumo!B11</f>
        <v>% PDI do título avaliado polo programa DOCENTIA e resultados obtidos</v>
      </c>
      <c r="G55" s="9" t="str">
        <f>+Resumo!C11</f>
        <v>PE-02 Xestión de PDI</v>
      </c>
      <c r="H55" s="309">
        <f>+Resumo!D11</f>
        <v>1</v>
      </c>
      <c r="I55" s="308"/>
      <c r="J55" s="309">
        <f>+Resumo!M11</f>
        <v>0</v>
      </c>
      <c r="L55" s="309">
        <f>+Resumo!W11</f>
        <v>0</v>
      </c>
    </row>
    <row r="56" spans="1:12" ht="24.9" customHeight="1">
      <c r="B56" s="14"/>
      <c r="C56" s="7"/>
      <c r="D56" s="7"/>
      <c r="E56" s="144" t="str">
        <f>+Resumo!A12</f>
        <v>I8</v>
      </c>
      <c r="F56" s="9" t="str">
        <f>+Resumo!B12</f>
        <v xml:space="preserve">Indicadores de mobilidade do PDI </v>
      </c>
      <c r="G56" s="9" t="str">
        <f>+Resumo!C12</f>
        <v>PE-02 Xestión de PDI</v>
      </c>
      <c r="H56" s="309">
        <f>+Resumo!D12</f>
        <v>1</v>
      </c>
      <c r="I56" s="308"/>
      <c r="J56" s="309">
        <f>+Resumo!M12</f>
        <v>0</v>
      </c>
      <c r="L56" s="309">
        <f>+Resumo!W12</f>
        <v>0</v>
      </c>
    </row>
    <row r="57" spans="1:12" ht="24.9" customHeight="1">
      <c r="B57" s="14"/>
      <c r="C57" s="15"/>
      <c r="D57" s="15"/>
      <c r="E57" s="85" t="str">
        <f>+Resumo!A34</f>
        <v>I43</v>
      </c>
      <c r="F57" s="8" t="str">
        <f>+Resumo!B34</f>
        <v>Resultados EAD</v>
      </c>
      <c r="G57" s="8" t="str">
        <f>+Resumo!C34</f>
        <v>PE-02 Xestión de PDI</v>
      </c>
      <c r="H57" s="307">
        <f>+Resumo!D34</f>
        <v>1</v>
      </c>
      <c r="I57" s="308"/>
      <c r="J57" s="307">
        <f>+Resumo!M34</f>
        <v>0</v>
      </c>
      <c r="L57" s="307">
        <f>+Resumo!W34</f>
        <v>0</v>
      </c>
    </row>
    <row r="58" spans="1:12" ht="24.9" customHeight="1">
      <c r="B58" s="14"/>
      <c r="C58" s="75" t="s">
        <v>65</v>
      </c>
      <c r="D58" s="76"/>
      <c r="E58" s="86"/>
      <c r="F58" s="76"/>
      <c r="G58" s="76"/>
      <c r="H58" s="310">
        <f>+H59</f>
        <v>1</v>
      </c>
      <c r="I58" s="304"/>
      <c r="J58" s="310">
        <f>+J59</f>
        <v>0</v>
      </c>
      <c r="L58" s="310">
        <f>+L59</f>
        <v>0</v>
      </c>
    </row>
    <row r="59" spans="1:12" ht="24.9" customHeight="1">
      <c r="B59" s="14"/>
      <c r="C59" s="7"/>
      <c r="D59" s="189" t="s">
        <v>143</v>
      </c>
      <c r="E59" s="148"/>
      <c r="F59" s="74"/>
      <c r="G59" s="74"/>
      <c r="H59" s="305">
        <f>+AVERAGE(H60:H61)</f>
        <v>1</v>
      </c>
      <c r="I59" s="306"/>
      <c r="J59" s="305">
        <f>+AVERAGE(J60:J61)</f>
        <v>0</v>
      </c>
      <c r="L59" s="305">
        <f>+AVERAGE(L60:L61)</f>
        <v>0</v>
      </c>
    </row>
    <row r="60" spans="1:12" ht="24.9" customHeight="1">
      <c r="B60" s="14"/>
      <c r="C60" s="7"/>
      <c r="D60" s="191"/>
      <c r="E60" s="144" t="str">
        <f>+Resumo!A32</f>
        <v>I41</v>
      </c>
      <c r="F60" s="10" t="str">
        <f>+Resumo!B32</f>
        <v>% Rexistros en estado completado na aplicación SGIC</v>
      </c>
      <c r="G60" s="10" t="str">
        <f>+Resumo!C32</f>
        <v>XD-01: Control dos documentos e dos rexistros</v>
      </c>
      <c r="H60" s="309">
        <f>+Resumo!D32</f>
        <v>1</v>
      </c>
      <c r="I60" s="308"/>
      <c r="J60" s="309">
        <f>+Resumo!M32</f>
        <v>0</v>
      </c>
      <c r="L60" s="309">
        <f>+Resumo!W32</f>
        <v>0</v>
      </c>
    </row>
    <row r="61" spans="1:12" ht="24.9" customHeight="1">
      <c r="B61" s="14"/>
      <c r="C61" s="7"/>
      <c r="D61" s="191"/>
      <c r="E61" s="144" t="str">
        <f>+Resumo!A33</f>
        <v>I42</v>
      </c>
      <c r="F61" s="10" t="str">
        <f>+Resumo!B33</f>
        <v>% Accións de Mellora finalizadas en prazo</v>
      </c>
      <c r="G61" s="10" t="str">
        <f>+Resumo!C33</f>
        <v>XD-01: Control dos documentos e dos rexistros</v>
      </c>
      <c r="H61" s="309">
        <f>+Resumo!D33</f>
        <v>1</v>
      </c>
      <c r="I61" s="308"/>
      <c r="J61" s="309">
        <f>+Resumo!M33</f>
        <v>0</v>
      </c>
      <c r="L61" s="309">
        <f>+Resumo!W33</f>
        <v>0</v>
      </c>
    </row>
    <row r="62" spans="1:12" ht="24.9" customHeight="1">
      <c r="A62" s="1"/>
      <c r="B62" s="14"/>
      <c r="C62" s="75" t="s">
        <v>66</v>
      </c>
      <c r="D62" s="76"/>
      <c r="E62" s="86"/>
      <c r="F62" s="76"/>
      <c r="G62" s="76"/>
      <c r="H62" s="310">
        <f>+H63</f>
        <v>1</v>
      </c>
      <c r="I62" s="304"/>
      <c r="J62" s="310">
        <f>+J63</f>
        <v>0</v>
      </c>
      <c r="L62" s="310">
        <f>+L63</f>
        <v>0</v>
      </c>
    </row>
    <row r="63" spans="1:12" ht="24.9" customHeight="1">
      <c r="A63" s="18"/>
      <c r="B63" s="14"/>
      <c r="C63" s="7"/>
      <c r="D63" s="189" t="s">
        <v>67</v>
      </c>
      <c r="E63" s="148"/>
      <c r="F63" s="74"/>
      <c r="G63" s="74"/>
      <c r="H63" s="305">
        <f>+H64</f>
        <v>1</v>
      </c>
      <c r="I63" s="306"/>
      <c r="J63" s="305">
        <f>+J64</f>
        <v>0</v>
      </c>
      <c r="L63" s="305">
        <f>+L64</f>
        <v>0</v>
      </c>
    </row>
    <row r="64" spans="1:12" ht="24.9" customHeight="1" thickBot="1">
      <c r="A64" s="18"/>
      <c r="B64" s="16"/>
      <c r="C64" s="12"/>
      <c r="D64" s="192"/>
      <c r="E64" s="87" t="str">
        <f>+Resumo!A21</f>
        <v>I23</v>
      </c>
      <c r="F64" s="17" t="str">
        <f>+Resumo!B21</f>
        <v>Índice de satisfacción cos recursos materiais e servizos</v>
      </c>
      <c r="G64" s="17" t="str">
        <f>+Resumo!C21</f>
        <v>IA-01: Xestión dos recursos materiais e dos servizos</v>
      </c>
      <c r="H64" s="311">
        <f>+Resumo!D21</f>
        <v>1</v>
      </c>
      <c r="I64" s="308"/>
      <c r="J64" s="311">
        <f>+Resumo!M21</f>
        <v>0</v>
      </c>
      <c r="L64" s="311">
        <f>+Resumo!W21</f>
        <v>0</v>
      </c>
    </row>
    <row r="65" ht="24.9" customHeight="1"/>
    <row r="66" ht="24.9" customHeight="1"/>
    <row r="67" ht="24.9" customHeight="1"/>
    <row r="68" ht="24.9" customHeight="1"/>
    <row r="69" ht="24.9" customHeight="1"/>
    <row r="70" ht="24.9" customHeight="1"/>
    <row r="71" ht="24.9" customHeight="1"/>
    <row r="72" ht="24.9" customHeight="1"/>
    <row r="73" ht="24.9" customHeight="1"/>
    <row r="74" ht="24.9" customHeight="1"/>
  </sheetData>
  <autoFilter ref="A6:H74" xr:uid="{00000000-0009-0000-0000-00000A000000}"/>
  <mergeCells count="2">
    <mergeCell ref="A3:B3"/>
    <mergeCell ref="A2:H2"/>
  </mergeCells>
  <conditionalFormatting sqref="A6:G6">
    <cfRule type="expression" dxfId="664" priority="410">
      <formula>#REF!&gt;=0.8</formula>
    </cfRule>
    <cfRule type="expression" dxfId="663" priority="409">
      <formula>#REF!=1</formula>
    </cfRule>
    <cfRule type="expression" dxfId="662" priority="408">
      <formula>#REF!=0</formula>
    </cfRule>
    <cfRule type="expression" dxfId="661" priority="407">
      <formula>#REF!&lt;1</formula>
    </cfRule>
  </conditionalFormatting>
  <conditionalFormatting sqref="B7:G7">
    <cfRule type="expression" dxfId="660" priority="412">
      <formula>#REF!&lt;0.8</formula>
    </cfRule>
    <cfRule type="expression" dxfId="659" priority="414">
      <formula>#REF!&gt;=0.8</formula>
    </cfRule>
    <cfRule type="expression" dxfId="658" priority="413">
      <formula>#REF!="Conseguido"</formula>
    </cfRule>
    <cfRule type="expression" dxfId="657" priority="411">
      <formula>#REF!=0</formula>
    </cfRule>
  </conditionalFormatting>
  <conditionalFormatting sqref="B21:G21 B49:G49">
    <cfRule type="expression" dxfId="656" priority="418">
      <formula>#REF!&gt;=0.8</formula>
    </cfRule>
    <cfRule type="expression" dxfId="655" priority="417">
      <formula>#REF!=1</formula>
    </cfRule>
    <cfRule type="expression" dxfId="654" priority="416">
      <formula>#REF!&lt;0.8</formula>
    </cfRule>
    <cfRule type="expression" dxfId="653" priority="415">
      <formula>#REF!=0</formula>
    </cfRule>
  </conditionalFormatting>
  <conditionalFormatting sqref="C8:J8 C16:J16 C22:J22 C29:J29 C42:J42 C45:J45 C50:J50 C58:J58 C62:J62">
    <cfRule type="expression" dxfId="652" priority="162">
      <formula>#REF!&gt;=0.8</formula>
    </cfRule>
    <cfRule type="expression" dxfId="651" priority="161">
      <formula>#REF!="Conseguido"</formula>
    </cfRule>
    <cfRule type="expression" dxfId="650" priority="160">
      <formula>#REF!&lt;0.8</formula>
    </cfRule>
    <cfRule type="expression" dxfId="649" priority="159">
      <formula>#REF!=0</formula>
    </cfRule>
  </conditionalFormatting>
  <conditionalFormatting sqref="H6">
    <cfRule type="expression" dxfId="648" priority="112">
      <formula>H6&lt;0.25</formula>
    </cfRule>
    <cfRule type="expression" dxfId="647" priority="113">
      <formula>H6&lt;0.5</formula>
    </cfRule>
    <cfRule type="expression" dxfId="646" priority="114">
      <formula>H6&lt;0.75</formula>
    </cfRule>
    <cfRule type="expression" dxfId="645" priority="115">
      <formula>H6&lt;10</formula>
    </cfRule>
    <cfRule type="expression" dxfId="644" priority="111">
      <formula>H6=0</formula>
    </cfRule>
  </conditionalFormatting>
  <conditionalFormatting sqref="H7">
    <cfRule type="expression" dxfId="643" priority="94">
      <formula>H7&lt;0.5</formula>
    </cfRule>
    <cfRule type="expression" dxfId="642" priority="93">
      <formula>H7&lt;0.25</formula>
    </cfRule>
    <cfRule type="expression" dxfId="641" priority="92">
      <formula>H7=0</formula>
    </cfRule>
    <cfRule type="expression" dxfId="640" priority="96">
      <formula>H7&lt;10</formula>
    </cfRule>
    <cfRule type="expression" dxfId="639" priority="95">
      <formula>H7&lt;0.75</formula>
    </cfRule>
  </conditionalFormatting>
  <conditionalFormatting sqref="H21">
    <cfRule type="expression" dxfId="638" priority="82">
      <formula>H21&lt;10</formula>
    </cfRule>
    <cfRule type="expression" dxfId="637" priority="79">
      <formula>H21&lt;0.25</formula>
    </cfRule>
    <cfRule type="expression" dxfId="636" priority="78">
      <formula>H21=0</formula>
    </cfRule>
    <cfRule type="expression" dxfId="635" priority="81">
      <formula>H21&lt;0.75</formula>
    </cfRule>
    <cfRule type="expression" dxfId="634" priority="80">
      <formula>H21&lt;0.5</formula>
    </cfRule>
  </conditionalFormatting>
  <conditionalFormatting sqref="H49">
    <cfRule type="expression" dxfId="633" priority="68">
      <formula>H49&lt;10</formula>
    </cfRule>
    <cfRule type="expression" dxfId="632" priority="67">
      <formula>H49&lt;0.75</formula>
    </cfRule>
    <cfRule type="expression" dxfId="631" priority="66">
      <formula>H49&lt;0.5</formula>
    </cfRule>
    <cfRule type="expression" dxfId="630" priority="65">
      <formula>H49&lt;0.25</formula>
    </cfRule>
    <cfRule type="expression" dxfId="629" priority="64">
      <formula>H49=0</formula>
    </cfRule>
  </conditionalFormatting>
  <conditionalFormatting sqref="H10:J10">
    <cfRule type="cellIs" dxfId="628" priority="153" operator="equal">
      <formula>"OK"</formula>
    </cfRule>
    <cfRule type="cellIs" dxfId="627" priority="155" operator="equal">
      <formula>"NO OK"</formula>
    </cfRule>
    <cfRule type="cellIs" dxfId="626" priority="154" operator="equal">
      <formula>"PARCIAL"</formula>
    </cfRule>
  </conditionalFormatting>
  <conditionalFormatting sqref="H12:J15 H52:J52 H54:J57">
    <cfRule type="cellIs" dxfId="625" priority="158" operator="equal">
      <formula>"NO OK"</formula>
    </cfRule>
    <cfRule type="cellIs" dxfId="624" priority="157" operator="equal">
      <formula>"PARCIAL"</formula>
    </cfRule>
    <cfRule type="cellIs" dxfId="623" priority="156" operator="equal">
      <formula>"OK"</formula>
    </cfRule>
  </conditionalFormatting>
  <conditionalFormatting sqref="H18:J18">
    <cfRule type="cellIs" dxfId="622" priority="152" operator="equal">
      <formula>"NO OK"</formula>
    </cfRule>
    <cfRule type="cellIs" dxfId="621" priority="151" operator="equal">
      <formula>"PARCIAL"</formula>
    </cfRule>
    <cfRule type="cellIs" dxfId="620" priority="150" operator="equal">
      <formula>"OK"</formula>
    </cfRule>
  </conditionalFormatting>
  <conditionalFormatting sqref="H20:J20">
    <cfRule type="cellIs" dxfId="619" priority="147" operator="equal">
      <formula>"OK"</formula>
    </cfRule>
    <cfRule type="cellIs" dxfId="618" priority="149" operator="equal">
      <formula>"NO OK"</formula>
    </cfRule>
    <cfRule type="cellIs" dxfId="617" priority="148" operator="equal">
      <formula>"PARCIAL"</formula>
    </cfRule>
  </conditionalFormatting>
  <conditionalFormatting sqref="H24:J24 H26:J26 H28:J28">
    <cfRule type="cellIs" dxfId="616" priority="144" operator="equal">
      <formula>"OK"</formula>
    </cfRule>
    <cfRule type="cellIs" dxfId="615" priority="145" operator="equal">
      <formula>"PARCIAL"</formula>
    </cfRule>
    <cfRule type="cellIs" dxfId="614" priority="146" operator="equal">
      <formula>"NO OK"</formula>
    </cfRule>
  </conditionalFormatting>
  <conditionalFormatting sqref="H31:J31">
    <cfRule type="cellIs" dxfId="613" priority="122" operator="equal">
      <formula>"NO OK"</formula>
    </cfRule>
    <cfRule type="cellIs" dxfId="612" priority="120" operator="equal">
      <formula>"OK"</formula>
    </cfRule>
    <cfRule type="cellIs" dxfId="611" priority="121" operator="equal">
      <formula>"PARCIAL"</formula>
    </cfRule>
  </conditionalFormatting>
  <conditionalFormatting sqref="H33:J33 H35:J36 H41:J41">
    <cfRule type="cellIs" dxfId="610" priority="141" operator="equal">
      <formula>"OK"</formula>
    </cfRule>
    <cfRule type="cellIs" dxfId="609" priority="142" operator="equal">
      <formula>"PARCIAL"</formula>
    </cfRule>
    <cfRule type="cellIs" dxfId="608" priority="143" operator="equal">
      <formula>"NO OK"</formula>
    </cfRule>
  </conditionalFormatting>
  <conditionalFormatting sqref="H38:J39">
    <cfRule type="cellIs" dxfId="607" priority="131" operator="equal">
      <formula>"NO OK"</formula>
    </cfRule>
    <cfRule type="cellIs" dxfId="606" priority="130" operator="equal">
      <formula>"PARCIAL"</formula>
    </cfRule>
    <cfRule type="cellIs" dxfId="605" priority="129" operator="equal">
      <formula>"OK"</formula>
    </cfRule>
  </conditionalFormatting>
  <conditionalFormatting sqref="H44:J44">
    <cfRule type="cellIs" dxfId="604" priority="127" operator="equal">
      <formula>"PARCIAL"</formula>
    </cfRule>
    <cfRule type="cellIs" dxfId="603" priority="126" operator="equal">
      <formula>"OK"</formula>
    </cfRule>
    <cfRule type="cellIs" dxfId="602" priority="128" operator="equal">
      <formula>"NO OK"</formula>
    </cfRule>
  </conditionalFormatting>
  <conditionalFormatting sqref="H47:J48">
    <cfRule type="cellIs" dxfId="601" priority="138" operator="equal">
      <formula>"OK"</formula>
    </cfRule>
    <cfRule type="cellIs" dxfId="600" priority="140" operator="equal">
      <formula>"NO OK"</formula>
    </cfRule>
    <cfRule type="cellIs" dxfId="599" priority="139" operator="equal">
      <formula>"PARCIAL"</formula>
    </cfRule>
  </conditionalFormatting>
  <conditionalFormatting sqref="H60:J61">
    <cfRule type="cellIs" dxfId="598" priority="123" operator="equal">
      <formula>"OK"</formula>
    </cfRule>
    <cfRule type="cellIs" dxfId="597" priority="124" operator="equal">
      <formula>"PARCIAL"</formula>
    </cfRule>
    <cfRule type="cellIs" dxfId="596" priority="125" operator="equal">
      <formula>"NO OK"</formula>
    </cfRule>
  </conditionalFormatting>
  <conditionalFormatting sqref="H64:J64">
    <cfRule type="cellIs" dxfId="595" priority="133" operator="equal">
      <formula>"PARCIAL"</formula>
    </cfRule>
    <cfRule type="cellIs" dxfId="594" priority="134" operator="equal">
      <formula>"NO OK"</formula>
    </cfRule>
    <cfRule type="cellIs" dxfId="593" priority="132" operator="equal">
      <formula>"OK"</formula>
    </cfRule>
  </conditionalFormatting>
  <conditionalFormatting sqref="I6">
    <cfRule type="expression" dxfId="592" priority="119">
      <formula>#REF!&gt;=0.8</formula>
    </cfRule>
    <cfRule type="expression" dxfId="591" priority="118">
      <formula>#REF!=1</formula>
    </cfRule>
    <cfRule type="expression" dxfId="590" priority="116">
      <formula>#REF!&lt;1</formula>
    </cfRule>
    <cfRule type="expression" dxfId="589" priority="117">
      <formula>#REF!=0</formula>
    </cfRule>
  </conditionalFormatting>
  <conditionalFormatting sqref="I7">
    <cfRule type="expression" dxfId="588" priority="105">
      <formula>#REF!&gt;=0.8</formula>
    </cfRule>
    <cfRule type="expression" dxfId="587" priority="104">
      <formula>#REF!="Conseguido"</formula>
    </cfRule>
    <cfRule type="expression" dxfId="586" priority="103">
      <formula>#REF!&lt;0.8</formula>
    </cfRule>
    <cfRule type="expression" dxfId="585" priority="102">
      <formula>#REF!=0</formula>
    </cfRule>
  </conditionalFormatting>
  <conditionalFormatting sqref="I21">
    <cfRule type="expression" dxfId="584" priority="88">
      <formula>#REF!=0</formula>
    </cfRule>
    <cfRule type="expression" dxfId="583" priority="89">
      <formula>#REF!&lt;0.8</formula>
    </cfRule>
    <cfRule type="expression" dxfId="582" priority="90">
      <formula>#REF!="Conseguido"</formula>
    </cfRule>
    <cfRule type="expression" dxfId="581" priority="91">
      <formula>#REF!&gt;=0.8</formula>
    </cfRule>
  </conditionalFormatting>
  <conditionalFormatting sqref="I49">
    <cfRule type="expression" dxfId="580" priority="77">
      <formula>#REF!&gt;=0.8</formula>
    </cfRule>
    <cfRule type="expression" dxfId="579" priority="76">
      <formula>#REF!="Conseguido"</formula>
    </cfRule>
    <cfRule type="expression" dxfId="578" priority="75">
      <formula>#REF!&lt;0.8</formula>
    </cfRule>
    <cfRule type="expression" dxfId="577" priority="74">
      <formula>#REF!=0</formula>
    </cfRule>
  </conditionalFormatting>
  <conditionalFormatting sqref="J6">
    <cfRule type="expression" dxfId="576" priority="108">
      <formula>J6&lt;0.5</formula>
    </cfRule>
    <cfRule type="expression" dxfId="575" priority="107">
      <formula>J6&lt;0.25</formula>
    </cfRule>
    <cfRule type="expression" dxfId="574" priority="110">
      <formula>J6&lt;10</formula>
    </cfRule>
    <cfRule type="expression" dxfId="573" priority="109">
      <formula>J6&lt;0.75</formula>
    </cfRule>
    <cfRule type="expression" dxfId="572" priority="106">
      <formula>J6=0</formula>
    </cfRule>
  </conditionalFormatting>
  <conditionalFormatting sqref="J7">
    <cfRule type="expression" dxfId="571" priority="98">
      <formula>J7&lt;0.25</formula>
    </cfRule>
    <cfRule type="expression" dxfId="570" priority="97">
      <formula>J7=0</formula>
    </cfRule>
    <cfRule type="expression" dxfId="569" priority="99">
      <formula>J7&lt;0.5</formula>
    </cfRule>
    <cfRule type="expression" dxfId="568" priority="100">
      <formula>J7&lt;0.75</formula>
    </cfRule>
    <cfRule type="expression" dxfId="567" priority="101">
      <formula>J7&lt;10</formula>
    </cfRule>
  </conditionalFormatting>
  <conditionalFormatting sqref="J21">
    <cfRule type="expression" dxfId="566" priority="87">
      <formula>J21&lt;10</formula>
    </cfRule>
    <cfRule type="expression" dxfId="565" priority="85">
      <formula>J21&lt;0.5</formula>
    </cfRule>
    <cfRule type="expression" dxfId="564" priority="84">
      <formula>J21&lt;0.25</formula>
    </cfRule>
    <cfRule type="expression" dxfId="563" priority="83">
      <formula>J21=0</formula>
    </cfRule>
    <cfRule type="expression" dxfId="562" priority="86">
      <formula>J21&lt;0.75</formula>
    </cfRule>
  </conditionalFormatting>
  <conditionalFormatting sqref="J49">
    <cfRule type="expression" dxfId="561" priority="72">
      <formula>J49&lt;0.75</formula>
    </cfRule>
    <cfRule type="expression" dxfId="560" priority="71">
      <formula>J49&lt;0.5</formula>
    </cfRule>
    <cfRule type="expression" dxfId="559" priority="70">
      <formula>J49&lt;0.25</formula>
    </cfRule>
    <cfRule type="expression" dxfId="558" priority="69">
      <formula>J49=0</formula>
    </cfRule>
    <cfRule type="expression" dxfId="557" priority="73">
      <formula>J49&lt;10</formula>
    </cfRule>
  </conditionalFormatting>
  <conditionalFormatting sqref="L6">
    <cfRule type="expression" dxfId="556" priority="18">
      <formula>L6&lt;0.5</formula>
    </cfRule>
    <cfRule type="expression" dxfId="555" priority="19">
      <formula>L6&lt;0.75</formula>
    </cfRule>
    <cfRule type="expression" dxfId="554" priority="20">
      <formula>L6&lt;10</formula>
    </cfRule>
    <cfRule type="expression" dxfId="553" priority="17">
      <formula>L6&lt;0.25</formula>
    </cfRule>
    <cfRule type="expression" dxfId="552" priority="16">
      <formula>L6=0</formula>
    </cfRule>
  </conditionalFormatting>
  <conditionalFormatting sqref="L7">
    <cfRule type="expression" dxfId="551" priority="15">
      <formula>L7&lt;10</formula>
    </cfRule>
    <cfRule type="expression" dxfId="550" priority="11">
      <formula>L7=0</formula>
    </cfRule>
    <cfRule type="expression" dxfId="549" priority="14">
      <formula>L7&lt;0.75</formula>
    </cfRule>
    <cfRule type="expression" dxfId="548" priority="13">
      <formula>L7&lt;0.5</formula>
    </cfRule>
    <cfRule type="expression" dxfId="547" priority="12">
      <formula>L7&lt;0.25</formula>
    </cfRule>
  </conditionalFormatting>
  <conditionalFormatting sqref="L8 L16 L22 L29 L42 L45 L50 L58 L62">
    <cfRule type="expression" dxfId="546" priority="63">
      <formula>#REF!&gt;=0.8</formula>
    </cfRule>
    <cfRule type="expression" dxfId="545" priority="62">
      <formula>#REF!="Conseguido"</formula>
    </cfRule>
    <cfRule type="expression" dxfId="544" priority="61">
      <formula>#REF!&lt;0.8</formula>
    </cfRule>
    <cfRule type="expression" dxfId="543" priority="60">
      <formula>#REF!=0</formula>
    </cfRule>
  </conditionalFormatting>
  <conditionalFormatting sqref="L10">
    <cfRule type="cellIs" dxfId="542" priority="56" operator="equal">
      <formula>"NO OK"</formula>
    </cfRule>
    <cfRule type="cellIs" dxfId="541" priority="54" operator="equal">
      <formula>"OK"</formula>
    </cfRule>
    <cfRule type="cellIs" dxfId="540" priority="55" operator="equal">
      <formula>"PARCIAL"</formula>
    </cfRule>
  </conditionalFormatting>
  <conditionalFormatting sqref="L12:L15 L52 L54:L57">
    <cfRule type="cellIs" dxfId="539" priority="59" operator="equal">
      <formula>"NO OK"</formula>
    </cfRule>
    <cfRule type="cellIs" dxfId="538" priority="58" operator="equal">
      <formula>"PARCIAL"</formula>
    </cfRule>
    <cfRule type="cellIs" dxfId="537" priority="57" operator="equal">
      <formula>"OK"</formula>
    </cfRule>
  </conditionalFormatting>
  <conditionalFormatting sqref="L18">
    <cfRule type="cellIs" dxfId="536" priority="53" operator="equal">
      <formula>"NO OK"</formula>
    </cfRule>
    <cfRule type="cellIs" dxfId="535" priority="52" operator="equal">
      <formula>"PARCIAL"</formula>
    </cfRule>
    <cfRule type="cellIs" dxfId="534" priority="51" operator="equal">
      <formula>"OK"</formula>
    </cfRule>
  </conditionalFormatting>
  <conditionalFormatting sqref="L20">
    <cfRule type="cellIs" dxfId="533" priority="50" operator="equal">
      <formula>"NO OK"</formula>
    </cfRule>
    <cfRule type="cellIs" dxfId="532" priority="49" operator="equal">
      <formula>"PARCIAL"</formula>
    </cfRule>
    <cfRule type="cellIs" dxfId="531" priority="48" operator="equal">
      <formula>"OK"</formula>
    </cfRule>
  </conditionalFormatting>
  <conditionalFormatting sqref="L21">
    <cfRule type="expression" dxfId="530" priority="10">
      <formula>L21&lt;10</formula>
    </cfRule>
    <cfRule type="expression" dxfId="529" priority="9">
      <formula>L21&lt;0.75</formula>
    </cfRule>
    <cfRule type="expression" dxfId="528" priority="8">
      <formula>L21&lt;0.5</formula>
    </cfRule>
    <cfRule type="expression" dxfId="527" priority="7">
      <formula>L21&lt;0.25</formula>
    </cfRule>
    <cfRule type="expression" dxfId="526" priority="6">
      <formula>L21=0</formula>
    </cfRule>
  </conditionalFormatting>
  <conditionalFormatting sqref="L24 L26 L28">
    <cfRule type="cellIs" dxfId="525" priority="47" operator="equal">
      <formula>"NO OK"</formula>
    </cfRule>
    <cfRule type="cellIs" dxfId="524" priority="46" operator="equal">
      <formula>"PARCIAL"</formula>
    </cfRule>
    <cfRule type="cellIs" dxfId="523" priority="45" operator="equal">
      <formula>"OK"</formula>
    </cfRule>
  </conditionalFormatting>
  <conditionalFormatting sqref="L31">
    <cfRule type="cellIs" dxfId="522" priority="21" operator="equal">
      <formula>"OK"</formula>
    </cfRule>
    <cfRule type="cellIs" dxfId="521" priority="23" operator="equal">
      <formula>"NO OK"</formula>
    </cfRule>
    <cfRule type="cellIs" dxfId="520" priority="22" operator="equal">
      <formula>"PARCIAL"</formula>
    </cfRule>
  </conditionalFormatting>
  <conditionalFormatting sqref="L33 L35:L36 L41">
    <cfRule type="cellIs" dxfId="519" priority="42" operator="equal">
      <formula>"OK"</formula>
    </cfRule>
    <cfRule type="cellIs" dxfId="518" priority="43" operator="equal">
      <formula>"PARCIAL"</formula>
    </cfRule>
    <cfRule type="cellIs" dxfId="517" priority="44" operator="equal">
      <formula>"NO OK"</formula>
    </cfRule>
  </conditionalFormatting>
  <conditionalFormatting sqref="L38:L39">
    <cfRule type="cellIs" dxfId="516" priority="32" operator="equal">
      <formula>"NO OK"</formula>
    </cfRule>
    <cfRule type="cellIs" dxfId="515" priority="31" operator="equal">
      <formula>"PARCIAL"</formula>
    </cfRule>
    <cfRule type="cellIs" dxfId="514" priority="30" operator="equal">
      <formula>"OK"</formula>
    </cfRule>
  </conditionalFormatting>
  <conditionalFormatting sqref="L44">
    <cfRule type="cellIs" dxfId="513" priority="29" operator="equal">
      <formula>"NO OK"</formula>
    </cfRule>
    <cfRule type="cellIs" dxfId="512" priority="28" operator="equal">
      <formula>"PARCIAL"</formula>
    </cfRule>
    <cfRule type="cellIs" dxfId="511" priority="27" operator="equal">
      <formula>"OK"</formula>
    </cfRule>
  </conditionalFormatting>
  <conditionalFormatting sqref="L47:L48">
    <cfRule type="cellIs" dxfId="510" priority="41" operator="equal">
      <formula>"NO OK"</formula>
    </cfRule>
    <cfRule type="cellIs" dxfId="509" priority="40" operator="equal">
      <formula>"PARCIAL"</formula>
    </cfRule>
    <cfRule type="cellIs" dxfId="508" priority="39" operator="equal">
      <formula>"OK"</formula>
    </cfRule>
  </conditionalFormatting>
  <conditionalFormatting sqref="L49">
    <cfRule type="expression" dxfId="507" priority="5">
      <formula>L49&lt;10</formula>
    </cfRule>
    <cfRule type="expression" dxfId="506" priority="4">
      <formula>L49&lt;0.75</formula>
    </cfRule>
    <cfRule type="expression" dxfId="505" priority="3">
      <formula>L49&lt;0.5</formula>
    </cfRule>
    <cfRule type="expression" dxfId="504" priority="2">
      <formula>L49&lt;0.25</formula>
    </cfRule>
    <cfRule type="expression" dxfId="503" priority="1">
      <formula>L49=0</formula>
    </cfRule>
  </conditionalFormatting>
  <conditionalFormatting sqref="L60:L61">
    <cfRule type="cellIs" dxfId="502" priority="25" operator="equal">
      <formula>"PARCIAL"</formula>
    </cfRule>
    <cfRule type="cellIs" dxfId="501" priority="24" operator="equal">
      <formula>"OK"</formula>
    </cfRule>
    <cfRule type="cellIs" dxfId="500" priority="26" operator="equal">
      <formula>"NO OK"</formula>
    </cfRule>
  </conditionalFormatting>
  <conditionalFormatting sqref="L64">
    <cfRule type="cellIs" dxfId="499" priority="33" operator="equal">
      <formula>"OK"</formula>
    </cfRule>
    <cfRule type="cellIs" dxfId="498" priority="34" operator="equal">
      <formula>"PARCIAL"</formula>
    </cfRule>
    <cfRule type="cellIs" dxfId="497" priority="35" operator="equal">
      <formula>"NO OK"</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B2:BV746"/>
  <sheetViews>
    <sheetView zoomScale="85" zoomScaleNormal="85" workbookViewId="0">
      <pane ySplit="5" topLeftCell="A6" activePane="bottomLeft" state="frozen"/>
      <selection pane="bottomLeft" activeCell="J17" sqref="J17"/>
    </sheetView>
  </sheetViews>
  <sheetFormatPr baseColWidth="10" defaultRowHeight="14.4"/>
  <cols>
    <col min="1" max="1" width="5.6640625" customWidth="1"/>
    <col min="2" max="2" width="13.6640625" customWidth="1"/>
    <col min="3" max="3" width="32.5546875" bestFit="1" customWidth="1"/>
    <col min="4" max="4" width="5.6640625" customWidth="1"/>
    <col min="5" max="11" width="6.6640625" customWidth="1"/>
    <col min="13" max="13" width="13.5546875" bestFit="1" customWidth="1"/>
    <col min="14" max="14" width="13.5546875" customWidth="1"/>
    <col min="15" max="15" width="28.44140625" style="176" customWidth="1"/>
    <col min="16" max="16" width="10.88671875" bestFit="1" customWidth="1"/>
    <col min="18" max="18" width="13.88671875" customWidth="1"/>
    <col min="19" max="19" width="14.6640625" customWidth="1"/>
    <col min="20" max="20" width="18.5546875" customWidth="1"/>
    <col min="24" max="24" width="14" bestFit="1" customWidth="1"/>
    <col min="27" max="27" width="5.6640625" customWidth="1"/>
    <col min="28" max="28" width="10.33203125" bestFit="1" customWidth="1"/>
    <col min="29" max="29" width="32.5546875" bestFit="1" customWidth="1"/>
    <col min="30" max="30" width="5.6640625" customWidth="1"/>
    <col min="31" max="37" width="6.6640625" customWidth="1"/>
    <col min="39" max="39" width="13.5546875" bestFit="1" customWidth="1"/>
    <col min="40" max="40" width="13.5546875" customWidth="1"/>
    <col min="41" max="41" width="28.44140625" style="176" customWidth="1"/>
    <col min="42" max="42" width="10.88671875" bestFit="1" customWidth="1"/>
    <col min="44" max="44" width="13.88671875" customWidth="1"/>
    <col min="45" max="45" width="14.6640625" customWidth="1"/>
    <col min="46" max="46" width="18.5546875" customWidth="1"/>
    <col min="53" max="53" width="5.6640625" customWidth="1"/>
    <col min="54" max="54" width="11.88671875" customWidth="1"/>
    <col min="55" max="55" width="32.5546875" bestFit="1" customWidth="1"/>
    <col min="56" max="56" width="5.6640625" customWidth="1"/>
    <col min="57" max="63" width="6.6640625" customWidth="1"/>
    <col min="65" max="65" width="13.5546875" bestFit="1" customWidth="1"/>
    <col min="66" max="66" width="13.5546875" customWidth="1"/>
    <col min="67" max="67" width="28.44140625" style="176" customWidth="1"/>
    <col min="68" max="68" width="10.88671875" bestFit="1" customWidth="1"/>
    <col min="70" max="70" width="13.88671875" customWidth="1"/>
    <col min="71" max="71" width="14.6640625" customWidth="1"/>
    <col min="72" max="72" width="18.5546875" customWidth="1"/>
  </cols>
  <sheetData>
    <row r="2" spans="2:74" s="471" customFormat="1" ht="85.8" customHeight="1">
      <c r="B2" s="151" t="s">
        <v>176</v>
      </c>
      <c r="C2" s="152" t="s">
        <v>145</v>
      </c>
      <c r="D2" s="596" t="s">
        <v>7</v>
      </c>
      <c r="E2" s="596"/>
      <c r="F2" s="596"/>
      <c r="G2" s="596"/>
      <c r="H2" s="596"/>
      <c r="I2" s="596"/>
      <c r="J2" s="596"/>
      <c r="K2" s="597"/>
      <c r="L2" s="153"/>
      <c r="M2" s="154" t="s">
        <v>223</v>
      </c>
      <c r="N2" s="470"/>
      <c r="O2" s="155" t="s">
        <v>268</v>
      </c>
      <c r="P2" s="598" t="s">
        <v>150</v>
      </c>
      <c r="Q2" s="598"/>
      <c r="R2" s="599"/>
      <c r="S2" s="600" t="s">
        <v>266</v>
      </c>
      <c r="T2" s="600"/>
      <c r="U2" s="600"/>
      <c r="V2" s="600"/>
      <c r="AB2" s="151" t="s">
        <v>176</v>
      </c>
      <c r="AC2" s="152" t="s">
        <v>145</v>
      </c>
      <c r="AD2" s="596" t="s">
        <v>7</v>
      </c>
      <c r="AE2" s="596"/>
      <c r="AF2" s="596"/>
      <c r="AG2" s="596"/>
      <c r="AH2" s="596"/>
      <c r="AI2" s="596"/>
      <c r="AJ2" s="596"/>
      <c r="AK2" s="597"/>
      <c r="AL2" s="153"/>
      <c r="AM2" s="154" t="s">
        <v>223</v>
      </c>
      <c r="AN2" s="470"/>
      <c r="AO2" s="155" t="s">
        <v>268</v>
      </c>
      <c r="AP2" s="598" t="s">
        <v>150</v>
      </c>
      <c r="AQ2" s="598"/>
      <c r="AR2" s="599"/>
      <c r="AS2" s="600" t="s">
        <v>266</v>
      </c>
      <c r="AT2" s="600"/>
      <c r="AU2" s="600"/>
      <c r="AV2" s="600"/>
      <c r="BB2" s="151" t="s">
        <v>176</v>
      </c>
      <c r="BC2" s="152" t="s">
        <v>145</v>
      </c>
      <c r="BD2" s="596" t="s">
        <v>7</v>
      </c>
      <c r="BE2" s="596"/>
      <c r="BF2" s="596"/>
      <c r="BG2" s="596"/>
      <c r="BH2" s="596"/>
      <c r="BI2" s="596"/>
      <c r="BJ2" s="596"/>
      <c r="BK2" s="597"/>
      <c r="BL2" s="153"/>
      <c r="BM2" s="154" t="s">
        <v>223</v>
      </c>
      <c r="BN2" s="470"/>
      <c r="BO2" s="155" t="s">
        <v>268</v>
      </c>
      <c r="BP2" s="598" t="s">
        <v>150</v>
      </c>
      <c r="BQ2" s="598"/>
      <c r="BR2" s="599"/>
      <c r="BS2" s="600" t="s">
        <v>266</v>
      </c>
      <c r="BT2" s="600"/>
      <c r="BU2" s="600"/>
      <c r="BV2" s="600"/>
    </row>
    <row r="3" spans="2:74">
      <c r="P3" s="1"/>
      <c r="Q3" s="1"/>
      <c r="R3" s="1"/>
      <c r="S3" s="1"/>
      <c r="T3" s="1"/>
      <c r="U3" s="166">
        <f>IFERROR(+COUNTIF(U6:U100,"SI")/(COUNTIF(U6:U100,"SI")+COUNTIF(U6:U100,"Non")),0)</f>
        <v>0.76842105263157889</v>
      </c>
      <c r="V3" s="166">
        <f>IFERROR(+COUNTIF(V6:V100,"SI")/(COUNTIF(V6:V100,"SI")+COUNTIF(V6:V100,"Non")),0)</f>
        <v>0.69473684210526321</v>
      </c>
      <c r="AC3" s="176"/>
      <c r="AP3" s="1"/>
      <c r="AQ3" s="1"/>
      <c r="AR3" s="1"/>
      <c r="AS3" s="1"/>
      <c r="AT3" s="1"/>
      <c r="AU3" s="166">
        <f>IFERROR(+COUNTIF(AU6:AU100,"SI")/(COUNTIF(AU6:AU100,"SI")+COUNTIF(AU6:AU100,"Non")),0)</f>
        <v>0</v>
      </c>
      <c r="AV3" s="166">
        <f>IFERROR(+COUNTIF(AV6:AV100,"SI")/(COUNTIF(AV6:AV100,"SI")+COUNTIF(AV6:AV100,"Non")),0)</f>
        <v>0</v>
      </c>
      <c r="BO3"/>
      <c r="BP3" s="1"/>
      <c r="BQ3" s="1"/>
      <c r="BR3" s="1"/>
      <c r="BS3" s="1"/>
      <c r="BT3" s="1"/>
      <c r="BU3" s="166">
        <f>IFERROR(+COUNTIF(BU6:BU100,"SI")/(COUNTIF(BU6:BU100,"SI")+COUNTIF(BU6:BU100,"Non")),0)</f>
        <v>0</v>
      </c>
      <c r="BV3" s="166">
        <f>IFERROR(+COUNTIF(BV6:BV100,"SI")/(COUNTIF(BV6:BV100,"SI")+COUNTIF(BV6:BV100,"Non")),0)</f>
        <v>0</v>
      </c>
    </row>
    <row r="4" spans="2:74" ht="15" customHeight="1">
      <c r="B4" s="601" t="s">
        <v>210</v>
      </c>
      <c r="C4" s="602"/>
      <c r="D4" s="601" t="s">
        <v>211</v>
      </c>
      <c r="E4" s="602"/>
      <c r="F4" s="601" t="s">
        <v>212</v>
      </c>
      <c r="G4" s="602"/>
      <c r="H4" s="601" t="s">
        <v>213</v>
      </c>
      <c r="I4" s="602"/>
      <c r="J4" s="601" t="s">
        <v>214</v>
      </c>
      <c r="K4" s="602"/>
      <c r="M4" s="588" t="s">
        <v>151</v>
      </c>
      <c r="N4" s="588" t="s">
        <v>485</v>
      </c>
      <c r="O4" s="588"/>
      <c r="P4" s="588" t="s">
        <v>486</v>
      </c>
      <c r="Q4" s="589" t="s">
        <v>487</v>
      </c>
      <c r="R4" s="588" t="s">
        <v>488</v>
      </c>
      <c r="S4" s="591" t="s">
        <v>262</v>
      </c>
      <c r="T4" s="591" t="s">
        <v>263</v>
      </c>
      <c r="U4" s="591" t="s">
        <v>264</v>
      </c>
      <c r="V4" s="591" t="s">
        <v>265</v>
      </c>
      <c r="AB4" s="601" t="s">
        <v>210</v>
      </c>
      <c r="AC4" s="602"/>
      <c r="AD4" s="601" t="s">
        <v>211</v>
      </c>
      <c r="AE4" s="602"/>
      <c r="AF4" s="601" t="s">
        <v>212</v>
      </c>
      <c r="AG4" s="602"/>
      <c r="AH4" s="601" t="s">
        <v>213</v>
      </c>
      <c r="AI4" s="602"/>
      <c r="AJ4" s="601" t="s">
        <v>214</v>
      </c>
      <c r="AK4" s="602"/>
      <c r="AM4" s="588" t="s">
        <v>151</v>
      </c>
      <c r="AN4" s="588" t="s">
        <v>485</v>
      </c>
      <c r="AO4" s="588"/>
      <c r="AP4" s="588" t="s">
        <v>486</v>
      </c>
      <c r="AQ4" s="589" t="s">
        <v>487</v>
      </c>
      <c r="AR4" s="588" t="s">
        <v>488</v>
      </c>
      <c r="AS4" s="591" t="s">
        <v>262</v>
      </c>
      <c r="AT4" s="591" t="s">
        <v>263</v>
      </c>
      <c r="AU4" s="591" t="s">
        <v>264</v>
      </c>
      <c r="AV4" s="591" t="s">
        <v>265</v>
      </c>
      <c r="BB4" s="601" t="s">
        <v>210</v>
      </c>
      <c r="BC4" s="602"/>
      <c r="BD4" s="601" t="s">
        <v>211</v>
      </c>
      <c r="BE4" s="602"/>
      <c r="BF4" s="601" t="s">
        <v>212</v>
      </c>
      <c r="BG4" s="602"/>
      <c r="BH4" s="601" t="s">
        <v>213</v>
      </c>
      <c r="BI4" s="602"/>
      <c r="BJ4" s="601" t="s">
        <v>214</v>
      </c>
      <c r="BK4" s="602"/>
      <c r="BM4" s="588" t="s">
        <v>151</v>
      </c>
      <c r="BN4" s="588" t="s">
        <v>485</v>
      </c>
      <c r="BO4" s="588"/>
      <c r="BP4" s="588" t="s">
        <v>486</v>
      </c>
      <c r="BQ4" s="589" t="s">
        <v>487</v>
      </c>
      <c r="BR4" s="588" t="s">
        <v>488</v>
      </c>
      <c r="BS4" s="591" t="s">
        <v>262</v>
      </c>
      <c r="BT4" s="591" t="s">
        <v>263</v>
      </c>
      <c r="BU4" s="591" t="s">
        <v>264</v>
      </c>
      <c r="BV4" s="591" t="s">
        <v>265</v>
      </c>
    </row>
    <row r="5" spans="2:74">
      <c r="B5" s="603"/>
      <c r="C5" s="604"/>
      <c r="D5" s="113" t="s">
        <v>153</v>
      </c>
      <c r="E5" s="114" t="s">
        <v>12</v>
      </c>
      <c r="F5" s="113" t="s">
        <v>153</v>
      </c>
      <c r="G5" s="114" t="s">
        <v>12</v>
      </c>
      <c r="H5" s="113" t="s">
        <v>153</v>
      </c>
      <c r="I5" s="114" t="s">
        <v>12</v>
      </c>
      <c r="J5" s="113" t="s">
        <v>153</v>
      </c>
      <c r="K5" s="114" t="s">
        <v>12</v>
      </c>
      <c r="M5" s="588"/>
      <c r="N5" s="588"/>
      <c r="O5" s="588"/>
      <c r="P5" s="588"/>
      <c r="Q5" s="590"/>
      <c r="R5" s="588"/>
      <c r="S5" s="591"/>
      <c r="T5" s="591"/>
      <c r="U5" s="591"/>
      <c r="V5" s="591"/>
      <c r="AB5" s="603"/>
      <c r="AC5" s="604"/>
      <c r="AD5" s="113" t="s">
        <v>153</v>
      </c>
      <c r="AE5" s="114" t="s">
        <v>12</v>
      </c>
      <c r="AF5" s="113" t="s">
        <v>153</v>
      </c>
      <c r="AG5" s="114" t="s">
        <v>12</v>
      </c>
      <c r="AH5" s="113" t="s">
        <v>153</v>
      </c>
      <c r="AI5" s="114" t="s">
        <v>12</v>
      </c>
      <c r="AJ5" s="113" t="s">
        <v>153</v>
      </c>
      <c r="AK5" s="114" t="s">
        <v>12</v>
      </c>
      <c r="AM5" s="588"/>
      <c r="AN5" s="588"/>
      <c r="AO5" s="588"/>
      <c r="AP5" s="588"/>
      <c r="AQ5" s="590"/>
      <c r="AR5" s="588"/>
      <c r="AS5" s="591"/>
      <c r="AT5" s="591"/>
      <c r="AU5" s="591"/>
      <c r="AV5" s="591"/>
      <c r="BB5" s="603"/>
      <c r="BC5" s="604"/>
      <c r="BD5" s="113" t="s">
        <v>153</v>
      </c>
      <c r="BE5" s="114" t="s">
        <v>12</v>
      </c>
      <c r="BF5" s="113" t="s">
        <v>153</v>
      </c>
      <c r="BG5" s="114" t="s">
        <v>12</v>
      </c>
      <c r="BH5" s="113" t="s">
        <v>153</v>
      </c>
      <c r="BI5" s="114" t="s">
        <v>12</v>
      </c>
      <c r="BJ5" s="113" t="s">
        <v>153</v>
      </c>
      <c r="BK5" s="114" t="s">
        <v>12</v>
      </c>
      <c r="BM5" s="588"/>
      <c r="BN5" s="588"/>
      <c r="BO5" s="588"/>
      <c r="BP5" s="588"/>
      <c r="BQ5" s="590"/>
      <c r="BR5" s="588"/>
      <c r="BS5" s="591"/>
      <c r="BT5" s="591"/>
      <c r="BU5" s="591"/>
      <c r="BV5" s="591"/>
    </row>
    <row r="6" spans="2:74" s="1" customFormat="1" ht="30" customHeight="1">
      <c r="B6" s="158" t="s">
        <v>245</v>
      </c>
      <c r="C6" s="159" t="s">
        <v>243</v>
      </c>
      <c r="D6" s="465">
        <v>16</v>
      </c>
      <c r="E6" s="466">
        <v>0.13445378151260504</v>
      </c>
      <c r="F6" s="465">
        <v>16</v>
      </c>
      <c r="G6" s="466">
        <v>0.13445378151260504</v>
      </c>
      <c r="H6" s="465">
        <v>1</v>
      </c>
      <c r="I6" s="466">
        <v>8.4033613445378148E-3</v>
      </c>
      <c r="J6" s="465">
        <v>0</v>
      </c>
      <c r="K6" s="466">
        <v>0</v>
      </c>
      <c r="M6" s="472" t="s">
        <v>489</v>
      </c>
      <c r="N6" s="472">
        <v>21770</v>
      </c>
      <c r="O6" s="472" t="s">
        <v>490</v>
      </c>
      <c r="P6" s="472" t="s">
        <v>491</v>
      </c>
      <c r="Q6" s="473">
        <v>0.875</v>
      </c>
      <c r="R6" s="473">
        <v>0.4375</v>
      </c>
      <c r="S6" s="497">
        <v>0.7</v>
      </c>
      <c r="T6" s="497">
        <v>0.55000000000000004</v>
      </c>
      <c r="U6" s="170" t="str">
        <f t="shared" ref="U6:U37" si="0">+IF(Q6=0,"----",IF(Q6&gt;=S6,"SI","NON"))</f>
        <v>SI</v>
      </c>
      <c r="V6" s="171" t="str">
        <f t="shared" ref="V6:V37" si="1">+IF(R6=0,"----",IF(R6&gt;=T6,"SI","NON"))</f>
        <v>NON</v>
      </c>
      <c r="W6" s="2"/>
      <c r="AB6" s="158" t="s">
        <v>245</v>
      </c>
      <c r="AC6" s="159" t="s">
        <v>243</v>
      </c>
      <c r="AD6" s="160"/>
      <c r="AE6" s="161"/>
      <c r="AF6" s="160"/>
      <c r="AG6" s="161"/>
      <c r="AH6" s="160"/>
      <c r="AI6" s="161"/>
      <c r="AJ6" s="160"/>
      <c r="AK6" s="161"/>
      <c r="AM6" s="472" t="s">
        <v>489</v>
      </c>
      <c r="AN6" s="472">
        <v>21770</v>
      </c>
      <c r="AO6" s="472" t="s">
        <v>490</v>
      </c>
      <c r="AP6" s="472"/>
      <c r="AQ6" s="473"/>
      <c r="AR6" s="473"/>
      <c r="AS6" s="169"/>
      <c r="AT6" s="169"/>
      <c r="AU6" s="170" t="str">
        <f>+IF(AQ6=0,"----",IF(AQ6&gt;=AS6,"SI","NON"))</f>
        <v>----</v>
      </c>
      <c r="AV6" s="171" t="str">
        <f>+IF(AR6=0,"----",IF(AR6&gt;=AT6,"SI","NON"))</f>
        <v>----</v>
      </c>
      <c r="BB6" s="158" t="s">
        <v>245</v>
      </c>
      <c r="BC6" s="159" t="s">
        <v>243</v>
      </c>
      <c r="BD6" s="160"/>
      <c r="BE6" s="161"/>
      <c r="BF6" s="160"/>
      <c r="BG6" s="161"/>
      <c r="BH6" s="160"/>
      <c r="BI6" s="161"/>
      <c r="BJ6" s="160"/>
      <c r="BK6" s="161"/>
      <c r="BM6" s="472" t="s">
        <v>489</v>
      </c>
      <c r="BN6" s="472">
        <v>21770</v>
      </c>
      <c r="BO6" s="472" t="s">
        <v>490</v>
      </c>
      <c r="BP6" s="472"/>
      <c r="BQ6" s="473"/>
      <c r="BR6" s="473"/>
      <c r="BS6" s="169"/>
      <c r="BT6" s="169"/>
      <c r="BU6" s="170" t="str">
        <f>+IF(BQ6=0,"----",IF(BQ6&gt;=BS6,"SI","NON"))</f>
        <v>----</v>
      </c>
      <c r="BV6" s="171" t="str">
        <f>+IF(BR6=0,"----",IF(BR6&gt;=BT6,"SI","NON"))</f>
        <v>----</v>
      </c>
    </row>
    <row r="7" spans="2:74" s="1" customFormat="1" ht="30" customHeight="1">
      <c r="B7" s="158" t="s">
        <v>246</v>
      </c>
      <c r="C7" s="162" t="s">
        <v>251</v>
      </c>
      <c r="D7" s="465">
        <v>1</v>
      </c>
      <c r="E7" s="466">
        <v>1.4285714285714285E-2</v>
      </c>
      <c r="F7" s="465">
        <v>3</v>
      </c>
      <c r="G7" s="466">
        <v>4.2857142857142858E-2</v>
      </c>
      <c r="H7" s="465">
        <v>0</v>
      </c>
      <c r="I7" s="466">
        <v>0</v>
      </c>
      <c r="J7" s="465">
        <v>0</v>
      </c>
      <c r="K7" s="466">
        <v>0</v>
      </c>
      <c r="M7" s="586" t="s">
        <v>489</v>
      </c>
      <c r="N7" s="472">
        <v>21772</v>
      </c>
      <c r="O7" s="472" t="s">
        <v>492</v>
      </c>
      <c r="P7" s="472" t="s">
        <v>491</v>
      </c>
      <c r="Q7" s="473">
        <v>0.42399999999999999</v>
      </c>
      <c r="R7" s="473">
        <v>0.34640522875816998</v>
      </c>
      <c r="S7" s="497">
        <v>0.6</v>
      </c>
      <c r="T7" s="497">
        <v>0.5</v>
      </c>
      <c r="U7" s="170" t="str">
        <f t="shared" si="0"/>
        <v>NON</v>
      </c>
      <c r="V7" s="171" t="str">
        <f t="shared" si="1"/>
        <v>NON</v>
      </c>
      <c r="W7" s="2"/>
      <c r="AB7" s="158" t="s">
        <v>246</v>
      </c>
      <c r="AC7" s="162" t="s">
        <v>251</v>
      </c>
      <c r="AD7" s="160"/>
      <c r="AE7" s="161"/>
      <c r="AF7" s="160"/>
      <c r="AG7" s="161"/>
      <c r="AH7" s="160"/>
      <c r="AI7" s="161"/>
      <c r="AJ7" s="160"/>
      <c r="AK7" s="161"/>
      <c r="AM7" s="586" t="s">
        <v>489</v>
      </c>
      <c r="AN7" s="472">
        <v>21772</v>
      </c>
      <c r="AO7" s="472" t="s">
        <v>492</v>
      </c>
      <c r="AP7" s="472"/>
      <c r="AQ7" s="473"/>
      <c r="AR7" s="473"/>
      <c r="AS7" s="169"/>
      <c r="AT7" s="169"/>
      <c r="AU7" s="170" t="str">
        <f t="shared" ref="AU7:AU70" si="2">+IF(AQ7=0,"----",IF(AQ7&gt;=AS7,"SI","NON"))</f>
        <v>----</v>
      </c>
      <c r="AV7" s="171" t="str">
        <f t="shared" ref="AV7:AV70" si="3">+IF(AR7=0,"----",IF(AR7&gt;=AT7,"SI","NON"))</f>
        <v>----</v>
      </c>
      <c r="BB7" s="158" t="s">
        <v>246</v>
      </c>
      <c r="BC7" s="162" t="s">
        <v>251</v>
      </c>
      <c r="BD7" s="160"/>
      <c r="BE7" s="161"/>
      <c r="BF7" s="160"/>
      <c r="BG7" s="161"/>
      <c r="BH7" s="160"/>
      <c r="BI7" s="161"/>
      <c r="BJ7" s="160"/>
      <c r="BK7" s="161"/>
      <c r="BM7" s="586" t="s">
        <v>489</v>
      </c>
      <c r="BN7" s="472">
        <v>21772</v>
      </c>
      <c r="BO7" s="472" t="s">
        <v>492</v>
      </c>
      <c r="BP7" s="472"/>
      <c r="BQ7" s="473"/>
      <c r="BR7" s="473"/>
      <c r="BS7" s="169"/>
      <c r="BT7" s="169"/>
      <c r="BU7" s="170" t="str">
        <f t="shared" ref="BU7:BU70" si="4">+IF(BQ7=0,"----",IF(BQ7&gt;=BS7,"SI","NON"))</f>
        <v>----</v>
      </c>
      <c r="BV7" s="171" t="str">
        <f t="shared" ref="BV7:BV70" si="5">+IF(BR7=0,"----",IF(BR7&gt;=BT7,"SI","NON"))</f>
        <v>----</v>
      </c>
    </row>
    <row r="8" spans="2:74" s="1" customFormat="1" ht="30" customHeight="1">
      <c r="B8" s="158" t="s">
        <v>247</v>
      </c>
      <c r="C8" s="162" t="s">
        <v>252</v>
      </c>
      <c r="D8" s="465">
        <v>14</v>
      </c>
      <c r="E8" s="466">
        <v>0.19178082191780821</v>
      </c>
      <c r="F8" s="465">
        <v>14</v>
      </c>
      <c r="G8" s="466">
        <v>0.19178082191780821</v>
      </c>
      <c r="H8" s="465">
        <v>1</v>
      </c>
      <c r="I8" s="466">
        <v>1.3698630136986301E-2</v>
      </c>
      <c r="J8" s="465">
        <v>0</v>
      </c>
      <c r="K8" s="466">
        <v>0</v>
      </c>
      <c r="M8" s="586"/>
      <c r="N8" s="472">
        <v>21773</v>
      </c>
      <c r="O8" s="472" t="s">
        <v>493</v>
      </c>
      <c r="P8" s="472" t="s">
        <v>491</v>
      </c>
      <c r="Q8" s="473">
        <v>0.34920634920634902</v>
      </c>
      <c r="R8" s="473">
        <v>0.25730994152046799</v>
      </c>
      <c r="S8" s="497">
        <v>0.6</v>
      </c>
      <c r="T8" s="497">
        <v>0.5</v>
      </c>
      <c r="U8" s="170" t="str">
        <f t="shared" si="0"/>
        <v>NON</v>
      </c>
      <c r="V8" s="171" t="str">
        <f t="shared" si="1"/>
        <v>NON</v>
      </c>
      <c r="W8" s="2"/>
      <c r="AB8" s="158" t="s">
        <v>247</v>
      </c>
      <c r="AC8" s="162" t="s">
        <v>252</v>
      </c>
      <c r="AD8" s="160"/>
      <c r="AE8" s="161"/>
      <c r="AF8" s="160"/>
      <c r="AG8" s="161"/>
      <c r="AH8" s="160"/>
      <c r="AI8" s="161"/>
      <c r="AJ8" s="160"/>
      <c r="AK8" s="161"/>
      <c r="AM8" s="586"/>
      <c r="AN8" s="472">
        <v>21773</v>
      </c>
      <c r="AO8" s="472" t="s">
        <v>493</v>
      </c>
      <c r="AP8" s="472"/>
      <c r="AQ8" s="473"/>
      <c r="AR8" s="473"/>
      <c r="AS8" s="169"/>
      <c r="AT8" s="169"/>
      <c r="AU8" s="170" t="str">
        <f t="shared" si="2"/>
        <v>----</v>
      </c>
      <c r="AV8" s="171" t="str">
        <f t="shared" si="3"/>
        <v>----</v>
      </c>
      <c r="BB8" s="158" t="s">
        <v>247</v>
      </c>
      <c r="BC8" s="162" t="s">
        <v>252</v>
      </c>
      <c r="BD8" s="160"/>
      <c r="BE8" s="161"/>
      <c r="BF8" s="160"/>
      <c r="BG8" s="161"/>
      <c r="BH8" s="160"/>
      <c r="BI8" s="161"/>
      <c r="BJ8" s="160"/>
      <c r="BK8" s="161"/>
      <c r="BM8" s="586"/>
      <c r="BN8" s="472">
        <v>21773</v>
      </c>
      <c r="BO8" s="472" t="s">
        <v>493</v>
      </c>
      <c r="BP8" s="472"/>
      <c r="BQ8" s="473"/>
      <c r="BR8" s="473"/>
      <c r="BS8" s="169"/>
      <c r="BT8" s="169"/>
      <c r="BU8" s="170" t="str">
        <f t="shared" si="4"/>
        <v>----</v>
      </c>
      <c r="BV8" s="171" t="str">
        <f t="shared" si="5"/>
        <v>----</v>
      </c>
    </row>
    <row r="9" spans="2:74" s="1" customFormat="1" ht="30" customHeight="1">
      <c r="B9" s="158" t="s">
        <v>248</v>
      </c>
      <c r="C9" s="162" t="s">
        <v>253</v>
      </c>
      <c r="D9" s="465">
        <v>7</v>
      </c>
      <c r="E9" s="466">
        <v>0.4375</v>
      </c>
      <c r="F9" s="465">
        <v>3</v>
      </c>
      <c r="G9" s="466">
        <v>0.1875</v>
      </c>
      <c r="H9" s="465">
        <v>0</v>
      </c>
      <c r="I9" s="466">
        <v>0</v>
      </c>
      <c r="J9" s="465">
        <v>0</v>
      </c>
      <c r="K9" s="466">
        <v>0</v>
      </c>
      <c r="M9" s="586"/>
      <c r="N9" s="472">
        <v>21774</v>
      </c>
      <c r="O9" s="472" t="s">
        <v>494</v>
      </c>
      <c r="P9" s="472" t="s">
        <v>491</v>
      </c>
      <c r="Q9" s="473">
        <v>0.38842975206611602</v>
      </c>
      <c r="R9" s="473">
        <v>0.30519480519480502</v>
      </c>
      <c r="S9" s="497">
        <v>0.6</v>
      </c>
      <c r="T9" s="497">
        <v>0.5</v>
      </c>
      <c r="U9" s="170" t="str">
        <f t="shared" si="0"/>
        <v>NON</v>
      </c>
      <c r="V9" s="171" t="str">
        <f t="shared" si="1"/>
        <v>NON</v>
      </c>
      <c r="W9" s="2"/>
      <c r="AB9" s="158" t="s">
        <v>248</v>
      </c>
      <c r="AC9" s="162" t="s">
        <v>253</v>
      </c>
      <c r="AD9" s="160"/>
      <c r="AE9" s="161"/>
      <c r="AF9" s="160"/>
      <c r="AG9" s="161"/>
      <c r="AH9" s="160"/>
      <c r="AI9" s="161"/>
      <c r="AJ9" s="160"/>
      <c r="AK9" s="161"/>
      <c r="AM9" s="586"/>
      <c r="AN9" s="472">
        <v>21774</v>
      </c>
      <c r="AO9" s="472" t="s">
        <v>494</v>
      </c>
      <c r="AP9" s="472"/>
      <c r="AQ9" s="473"/>
      <c r="AR9" s="473"/>
      <c r="AS9" s="169"/>
      <c r="AT9" s="169"/>
      <c r="AU9" s="170" t="str">
        <f t="shared" si="2"/>
        <v>----</v>
      </c>
      <c r="AV9" s="171" t="str">
        <f t="shared" si="3"/>
        <v>----</v>
      </c>
      <c r="BB9" s="158" t="s">
        <v>248</v>
      </c>
      <c r="BC9" s="162" t="s">
        <v>253</v>
      </c>
      <c r="BD9" s="160"/>
      <c r="BE9" s="161"/>
      <c r="BF9" s="160"/>
      <c r="BG9" s="161"/>
      <c r="BH9" s="160"/>
      <c r="BI9" s="161"/>
      <c r="BJ9" s="160"/>
      <c r="BK9" s="161"/>
      <c r="BM9" s="586"/>
      <c r="BN9" s="472">
        <v>21774</v>
      </c>
      <c r="BO9" s="472" t="s">
        <v>494</v>
      </c>
      <c r="BP9" s="472"/>
      <c r="BQ9" s="473"/>
      <c r="BR9" s="473"/>
      <c r="BS9" s="169"/>
      <c r="BT9" s="169"/>
      <c r="BU9" s="170" t="str">
        <f t="shared" si="4"/>
        <v>----</v>
      </c>
      <c r="BV9" s="171" t="str">
        <f t="shared" si="5"/>
        <v>----</v>
      </c>
    </row>
    <row r="10" spans="2:74" s="1" customFormat="1" ht="30" customHeight="1">
      <c r="B10" s="158" t="s">
        <v>249</v>
      </c>
      <c r="C10" s="163" t="s">
        <v>258</v>
      </c>
      <c r="D10" s="465">
        <v>1</v>
      </c>
      <c r="E10" s="466">
        <v>0.2</v>
      </c>
      <c r="F10" s="465">
        <v>0</v>
      </c>
      <c r="G10" s="466">
        <v>0</v>
      </c>
      <c r="H10" s="465">
        <v>0</v>
      </c>
      <c r="I10" s="466">
        <v>0</v>
      </c>
      <c r="J10" s="465">
        <v>0</v>
      </c>
      <c r="K10" s="466">
        <v>0</v>
      </c>
      <c r="M10" s="586"/>
      <c r="N10" s="472">
        <v>21775</v>
      </c>
      <c r="O10" s="472" t="s">
        <v>495</v>
      </c>
      <c r="P10" s="472" t="s">
        <v>491</v>
      </c>
      <c r="Q10" s="473">
        <v>0.58510638297872297</v>
      </c>
      <c r="R10" s="473">
        <v>0.48245614035087703</v>
      </c>
      <c r="S10" s="497">
        <v>0.6</v>
      </c>
      <c r="T10" s="497">
        <v>0.5</v>
      </c>
      <c r="U10" s="170" t="str">
        <f t="shared" si="0"/>
        <v>NON</v>
      </c>
      <c r="V10" s="171" t="str">
        <f t="shared" si="1"/>
        <v>NON</v>
      </c>
      <c r="W10" s="2"/>
      <c r="AB10" s="158" t="s">
        <v>249</v>
      </c>
      <c r="AC10" s="163" t="s">
        <v>258</v>
      </c>
      <c r="AD10" s="160"/>
      <c r="AE10" s="161"/>
      <c r="AF10" s="160"/>
      <c r="AG10" s="161"/>
      <c r="AH10" s="160"/>
      <c r="AI10" s="161"/>
      <c r="AJ10" s="160"/>
      <c r="AK10" s="161"/>
      <c r="AM10" s="586"/>
      <c r="AN10" s="472">
        <v>21775</v>
      </c>
      <c r="AO10" s="472" t="s">
        <v>495</v>
      </c>
      <c r="AP10" s="472"/>
      <c r="AQ10" s="473"/>
      <c r="AR10" s="473"/>
      <c r="AS10" s="169"/>
      <c r="AT10" s="169"/>
      <c r="AU10" s="170" t="str">
        <f t="shared" si="2"/>
        <v>----</v>
      </c>
      <c r="AV10" s="171" t="str">
        <f t="shared" si="3"/>
        <v>----</v>
      </c>
      <c r="BB10" s="158" t="s">
        <v>249</v>
      </c>
      <c r="BC10" s="163" t="s">
        <v>258</v>
      </c>
      <c r="BD10" s="160"/>
      <c r="BE10" s="161"/>
      <c r="BF10" s="160"/>
      <c r="BG10" s="161"/>
      <c r="BH10" s="160"/>
      <c r="BI10" s="161"/>
      <c r="BJ10" s="160"/>
      <c r="BK10" s="161"/>
      <c r="BM10" s="586"/>
      <c r="BN10" s="472">
        <v>21775</v>
      </c>
      <c r="BO10" s="472" t="s">
        <v>495</v>
      </c>
      <c r="BP10" s="472"/>
      <c r="BQ10" s="473"/>
      <c r="BR10" s="473"/>
      <c r="BS10" s="169"/>
      <c r="BT10" s="169"/>
      <c r="BU10" s="170" t="str">
        <f t="shared" si="4"/>
        <v>----</v>
      </c>
      <c r="BV10" s="171" t="str">
        <f t="shared" si="5"/>
        <v>----</v>
      </c>
    </row>
    <row r="11" spans="2:74" s="1" customFormat="1" ht="30" customHeight="1">
      <c r="B11" s="158" t="s">
        <v>250</v>
      </c>
      <c r="C11" s="162" t="s">
        <v>254</v>
      </c>
      <c r="D11" s="465">
        <v>2</v>
      </c>
      <c r="E11" s="466">
        <v>0.125</v>
      </c>
      <c r="F11" s="465">
        <v>1</v>
      </c>
      <c r="G11" s="466">
        <v>6.25E-2</v>
      </c>
      <c r="H11" s="465">
        <v>1</v>
      </c>
      <c r="I11" s="466">
        <v>6.25E-2</v>
      </c>
      <c r="J11" s="465">
        <v>0</v>
      </c>
      <c r="K11" s="466">
        <v>0</v>
      </c>
      <c r="M11" s="586"/>
      <c r="N11" s="472">
        <v>21776</v>
      </c>
      <c r="O11" s="472" t="s">
        <v>496</v>
      </c>
      <c r="P11" s="472" t="s">
        <v>491</v>
      </c>
      <c r="Q11" s="473">
        <v>0.68932038834951503</v>
      </c>
      <c r="R11" s="473">
        <v>0.51824817518248201</v>
      </c>
      <c r="S11" s="497">
        <v>0.6</v>
      </c>
      <c r="T11" s="497">
        <v>0.5</v>
      </c>
      <c r="U11" s="170" t="str">
        <f t="shared" si="0"/>
        <v>SI</v>
      </c>
      <c r="V11" s="171" t="str">
        <f t="shared" si="1"/>
        <v>SI</v>
      </c>
      <c r="W11" s="2"/>
      <c r="AB11" s="158" t="s">
        <v>250</v>
      </c>
      <c r="AC11" s="162" t="s">
        <v>254</v>
      </c>
      <c r="AD11" s="160"/>
      <c r="AE11" s="161"/>
      <c r="AF11" s="160"/>
      <c r="AG11" s="161"/>
      <c r="AH11" s="160"/>
      <c r="AI11" s="161"/>
      <c r="AJ11" s="160"/>
      <c r="AK11" s="161"/>
      <c r="AM11" s="586"/>
      <c r="AN11" s="472">
        <v>21776</v>
      </c>
      <c r="AO11" s="472" t="s">
        <v>496</v>
      </c>
      <c r="AP11" s="472"/>
      <c r="AQ11" s="473"/>
      <c r="AR11" s="473"/>
      <c r="AS11" s="169"/>
      <c r="AT11" s="169"/>
      <c r="AU11" s="170" t="str">
        <f t="shared" si="2"/>
        <v>----</v>
      </c>
      <c r="AV11" s="171" t="str">
        <f t="shared" si="3"/>
        <v>----</v>
      </c>
      <c r="BB11" s="158" t="s">
        <v>250</v>
      </c>
      <c r="BC11" s="162" t="s">
        <v>254</v>
      </c>
      <c r="BD11" s="160"/>
      <c r="BE11" s="161"/>
      <c r="BF11" s="160"/>
      <c r="BG11" s="161"/>
      <c r="BH11" s="160"/>
      <c r="BI11" s="161"/>
      <c r="BJ11" s="160"/>
      <c r="BK11" s="161"/>
      <c r="BM11" s="586"/>
      <c r="BN11" s="472">
        <v>21776</v>
      </c>
      <c r="BO11" s="472" t="s">
        <v>496</v>
      </c>
      <c r="BP11" s="472"/>
      <c r="BQ11" s="473"/>
      <c r="BR11" s="473"/>
      <c r="BS11" s="169"/>
      <c r="BT11" s="169"/>
      <c r="BU11" s="170" t="str">
        <f t="shared" si="4"/>
        <v>----</v>
      </c>
      <c r="BV11" s="171" t="str">
        <f t="shared" si="5"/>
        <v>----</v>
      </c>
    </row>
    <row r="12" spans="2:74" s="1" customFormat="1" ht="30" customHeight="1">
      <c r="B12" s="203" t="s">
        <v>356</v>
      </c>
      <c r="C12" s="204" t="s">
        <v>357</v>
      </c>
      <c r="D12" s="465">
        <v>6</v>
      </c>
      <c r="E12" s="466">
        <v>0.3</v>
      </c>
      <c r="F12" s="465">
        <v>3</v>
      </c>
      <c r="G12" s="466">
        <v>0.15</v>
      </c>
      <c r="H12" s="465">
        <v>1</v>
      </c>
      <c r="I12" s="466">
        <v>0.05</v>
      </c>
      <c r="J12" s="465">
        <v>0</v>
      </c>
      <c r="K12" s="466">
        <v>0</v>
      </c>
      <c r="M12" s="586"/>
      <c r="N12" s="472">
        <v>21777</v>
      </c>
      <c r="O12" s="472" t="s">
        <v>497</v>
      </c>
      <c r="P12" s="472" t="s">
        <v>491</v>
      </c>
      <c r="Q12" s="473">
        <v>0.60204081632653095</v>
      </c>
      <c r="R12" s="473">
        <v>0.38562091503267998</v>
      </c>
      <c r="S12" s="497">
        <v>0.6</v>
      </c>
      <c r="T12" s="497">
        <v>0.5</v>
      </c>
      <c r="U12" s="170" t="str">
        <f t="shared" si="0"/>
        <v>SI</v>
      </c>
      <c r="V12" s="171" t="str">
        <f t="shared" si="1"/>
        <v>NON</v>
      </c>
      <c r="W12" s="2"/>
      <c r="AB12" s="203" t="s">
        <v>356</v>
      </c>
      <c r="AC12" s="204" t="s">
        <v>357</v>
      </c>
      <c r="AD12" s="160"/>
      <c r="AE12" s="161"/>
      <c r="AF12" s="160"/>
      <c r="AG12" s="161"/>
      <c r="AH12" s="160"/>
      <c r="AI12" s="161"/>
      <c r="AJ12" s="160"/>
      <c r="AK12" s="161"/>
      <c r="AM12" s="586"/>
      <c r="AN12" s="472">
        <v>21777</v>
      </c>
      <c r="AO12" s="472" t="s">
        <v>497</v>
      </c>
      <c r="AP12" s="472"/>
      <c r="AQ12" s="473"/>
      <c r="AR12" s="473"/>
      <c r="AS12" s="169"/>
      <c r="AT12" s="169"/>
      <c r="AU12" s="170" t="str">
        <f t="shared" si="2"/>
        <v>----</v>
      </c>
      <c r="AV12" s="171" t="str">
        <f t="shared" si="3"/>
        <v>----</v>
      </c>
      <c r="BB12" s="203" t="s">
        <v>356</v>
      </c>
      <c r="BC12" s="204" t="s">
        <v>357</v>
      </c>
      <c r="BD12" s="160"/>
      <c r="BE12" s="161"/>
      <c r="BF12" s="160"/>
      <c r="BG12" s="161"/>
      <c r="BH12" s="160"/>
      <c r="BI12" s="161"/>
      <c r="BJ12" s="160"/>
      <c r="BK12" s="161"/>
      <c r="BM12" s="586"/>
      <c r="BN12" s="472">
        <v>21777</v>
      </c>
      <c r="BO12" s="472" t="s">
        <v>497</v>
      </c>
      <c r="BP12" s="472"/>
      <c r="BQ12" s="473"/>
      <c r="BR12" s="473"/>
      <c r="BS12" s="169"/>
      <c r="BT12" s="169"/>
      <c r="BU12" s="170" t="str">
        <f t="shared" si="4"/>
        <v>----</v>
      </c>
      <c r="BV12" s="171" t="str">
        <f t="shared" si="5"/>
        <v>----</v>
      </c>
    </row>
    <row r="13" spans="2:74" s="1" customFormat="1" ht="30" customHeight="1">
      <c r="M13" s="586"/>
      <c r="N13" s="472">
        <v>21778</v>
      </c>
      <c r="O13" s="472" t="s">
        <v>498</v>
      </c>
      <c r="P13" s="472" t="s">
        <v>491</v>
      </c>
      <c r="Q13" s="473">
        <v>0.5</v>
      </c>
      <c r="R13" s="473">
        <v>0.36241610738254998</v>
      </c>
      <c r="S13" s="497">
        <v>0.6</v>
      </c>
      <c r="T13" s="497">
        <v>0.5</v>
      </c>
      <c r="U13" s="170" t="str">
        <f t="shared" si="0"/>
        <v>NON</v>
      </c>
      <c r="V13" s="171" t="str">
        <f t="shared" si="1"/>
        <v>NON</v>
      </c>
      <c r="W13" s="2"/>
      <c r="AM13" s="586"/>
      <c r="AN13" s="472">
        <v>21778</v>
      </c>
      <c r="AO13" s="472" t="s">
        <v>498</v>
      </c>
      <c r="AP13" s="472"/>
      <c r="AQ13" s="473"/>
      <c r="AR13" s="473"/>
      <c r="AS13" s="169"/>
      <c r="AT13" s="169"/>
      <c r="AU13" s="170" t="str">
        <f t="shared" si="2"/>
        <v>----</v>
      </c>
      <c r="AV13" s="171" t="str">
        <f t="shared" si="3"/>
        <v>----</v>
      </c>
      <c r="BM13" s="586"/>
      <c r="BN13" s="472">
        <v>21778</v>
      </c>
      <c r="BO13" s="472" t="s">
        <v>498</v>
      </c>
      <c r="BP13" s="472"/>
      <c r="BQ13" s="473"/>
      <c r="BR13" s="473"/>
      <c r="BS13" s="169"/>
      <c r="BT13" s="169"/>
      <c r="BU13" s="170" t="str">
        <f t="shared" si="4"/>
        <v>----</v>
      </c>
      <c r="BV13" s="171" t="str">
        <f t="shared" si="5"/>
        <v>----</v>
      </c>
    </row>
    <row r="14" spans="2:74" s="1" customFormat="1" ht="30" customHeight="1">
      <c r="M14" s="586"/>
      <c r="N14" s="472">
        <v>21779</v>
      </c>
      <c r="O14" s="472" t="s">
        <v>499</v>
      </c>
      <c r="P14" s="472" t="s">
        <v>491</v>
      </c>
      <c r="Q14" s="473">
        <v>0.39823008849557501</v>
      </c>
      <c r="R14" s="473">
        <v>0.3</v>
      </c>
      <c r="S14" s="497">
        <v>0.6</v>
      </c>
      <c r="T14" s="497">
        <v>0.5</v>
      </c>
      <c r="U14" s="170" t="str">
        <f t="shared" si="0"/>
        <v>NON</v>
      </c>
      <c r="V14" s="171" t="str">
        <f t="shared" si="1"/>
        <v>NON</v>
      </c>
      <c r="W14" s="2"/>
      <c r="AM14" s="586"/>
      <c r="AN14" s="472">
        <v>21779</v>
      </c>
      <c r="AO14" s="472" t="s">
        <v>499</v>
      </c>
      <c r="AP14" s="472"/>
      <c r="AQ14" s="473"/>
      <c r="AR14" s="473"/>
      <c r="AS14" s="169"/>
      <c r="AT14" s="169"/>
      <c r="AU14" s="170" t="str">
        <f t="shared" si="2"/>
        <v>----</v>
      </c>
      <c r="AV14" s="171" t="str">
        <f t="shared" si="3"/>
        <v>----</v>
      </c>
      <c r="BM14" s="586"/>
      <c r="BN14" s="472">
        <v>21779</v>
      </c>
      <c r="BO14" s="472" t="s">
        <v>499</v>
      </c>
      <c r="BP14" s="472"/>
      <c r="BQ14" s="473"/>
      <c r="BR14" s="473"/>
      <c r="BS14" s="169"/>
      <c r="BT14" s="169"/>
      <c r="BU14" s="170" t="str">
        <f t="shared" si="4"/>
        <v>----</v>
      </c>
      <c r="BV14" s="171" t="str">
        <f t="shared" si="5"/>
        <v>----</v>
      </c>
    </row>
    <row r="15" spans="2:74" s="1" customFormat="1" ht="30" customHeight="1">
      <c r="M15" s="586"/>
      <c r="N15" s="472">
        <v>21780</v>
      </c>
      <c r="O15" s="472" t="s">
        <v>500</v>
      </c>
      <c r="P15" s="472" t="s">
        <v>491</v>
      </c>
      <c r="Q15" s="473">
        <v>0.46296296296296302</v>
      </c>
      <c r="R15" s="473">
        <v>0.30487804878048802</v>
      </c>
      <c r="S15" s="497">
        <v>0.6</v>
      </c>
      <c r="T15" s="497">
        <v>0.5</v>
      </c>
      <c r="U15" s="170" t="str">
        <f t="shared" si="0"/>
        <v>NON</v>
      </c>
      <c r="V15" s="171" t="str">
        <f t="shared" si="1"/>
        <v>NON</v>
      </c>
      <c r="W15" s="2"/>
      <c r="AM15" s="586"/>
      <c r="AN15" s="472">
        <v>21780</v>
      </c>
      <c r="AO15" s="472" t="s">
        <v>500</v>
      </c>
      <c r="AP15" s="472"/>
      <c r="AQ15" s="473"/>
      <c r="AR15" s="473"/>
      <c r="AS15" s="169"/>
      <c r="AT15" s="169"/>
      <c r="AU15" s="170" t="str">
        <f t="shared" si="2"/>
        <v>----</v>
      </c>
      <c r="AV15" s="171" t="str">
        <f t="shared" si="3"/>
        <v>----</v>
      </c>
      <c r="BM15" s="586"/>
      <c r="BN15" s="472">
        <v>21780</v>
      </c>
      <c r="BO15" s="472" t="s">
        <v>500</v>
      </c>
      <c r="BP15" s="472"/>
      <c r="BQ15" s="473"/>
      <c r="BR15" s="473"/>
      <c r="BS15" s="169"/>
      <c r="BT15" s="169"/>
      <c r="BU15" s="170" t="str">
        <f t="shared" si="4"/>
        <v>----</v>
      </c>
      <c r="BV15" s="171" t="str">
        <f t="shared" si="5"/>
        <v>----</v>
      </c>
    </row>
    <row r="16" spans="2:74" s="1" customFormat="1" ht="30" customHeight="1">
      <c r="M16" s="586"/>
      <c r="N16" s="472">
        <v>21781</v>
      </c>
      <c r="O16" s="472" t="s">
        <v>501</v>
      </c>
      <c r="P16" s="472" t="s">
        <v>491</v>
      </c>
      <c r="Q16" s="473">
        <v>0.3984375</v>
      </c>
      <c r="R16" s="473">
        <v>0.28977272727272702</v>
      </c>
      <c r="S16" s="497">
        <v>0.6</v>
      </c>
      <c r="T16" s="497">
        <v>0.5</v>
      </c>
      <c r="U16" s="170" t="str">
        <f t="shared" si="0"/>
        <v>NON</v>
      </c>
      <c r="V16" s="171" t="str">
        <f t="shared" si="1"/>
        <v>NON</v>
      </c>
      <c r="W16" s="2"/>
      <c r="AM16" s="586"/>
      <c r="AN16" s="472">
        <v>21781</v>
      </c>
      <c r="AO16" s="472" t="s">
        <v>501</v>
      </c>
      <c r="AP16" s="472"/>
      <c r="AQ16" s="473"/>
      <c r="AR16" s="473"/>
      <c r="AS16" s="169"/>
      <c r="AT16" s="169"/>
      <c r="AU16" s="170" t="str">
        <f t="shared" si="2"/>
        <v>----</v>
      </c>
      <c r="AV16" s="171" t="str">
        <f t="shared" si="3"/>
        <v>----</v>
      </c>
      <c r="BM16" s="586"/>
      <c r="BN16" s="472">
        <v>21781</v>
      </c>
      <c r="BO16" s="472" t="s">
        <v>501</v>
      </c>
      <c r="BP16" s="472"/>
      <c r="BQ16" s="473"/>
      <c r="BR16" s="473"/>
      <c r="BS16" s="169"/>
      <c r="BT16" s="169"/>
      <c r="BU16" s="170" t="str">
        <f t="shared" si="4"/>
        <v>----</v>
      </c>
      <c r="BV16" s="171" t="str">
        <f t="shared" si="5"/>
        <v>----</v>
      </c>
    </row>
    <row r="17" spans="13:74" s="1" customFormat="1" ht="30" customHeight="1">
      <c r="M17" s="586"/>
      <c r="N17" s="472">
        <v>21782</v>
      </c>
      <c r="O17" s="472" t="s">
        <v>502</v>
      </c>
      <c r="P17" s="472" t="s">
        <v>491</v>
      </c>
      <c r="Q17" s="473">
        <v>0.52777777777777801</v>
      </c>
      <c r="R17" s="473">
        <v>0.47899159663865598</v>
      </c>
      <c r="S17" s="497">
        <v>0.6</v>
      </c>
      <c r="T17" s="497">
        <v>0.5</v>
      </c>
      <c r="U17" s="170" t="str">
        <f t="shared" si="0"/>
        <v>NON</v>
      </c>
      <c r="V17" s="171" t="str">
        <f t="shared" si="1"/>
        <v>NON</v>
      </c>
      <c r="W17" s="2"/>
      <c r="AM17" s="586"/>
      <c r="AN17" s="472">
        <v>21782</v>
      </c>
      <c r="AO17" s="472" t="s">
        <v>502</v>
      </c>
      <c r="AP17" s="472"/>
      <c r="AQ17" s="473"/>
      <c r="AR17" s="473"/>
      <c r="AS17" s="169"/>
      <c r="AT17" s="169"/>
      <c r="AU17" s="170" t="str">
        <f t="shared" si="2"/>
        <v>----</v>
      </c>
      <c r="AV17" s="171" t="str">
        <f t="shared" si="3"/>
        <v>----</v>
      </c>
      <c r="BM17" s="586"/>
      <c r="BN17" s="472">
        <v>21782</v>
      </c>
      <c r="BO17" s="472" t="s">
        <v>502</v>
      </c>
      <c r="BP17" s="472"/>
      <c r="BQ17" s="473"/>
      <c r="BR17" s="473"/>
      <c r="BS17" s="169"/>
      <c r="BT17" s="169"/>
      <c r="BU17" s="170" t="str">
        <f t="shared" si="4"/>
        <v>----</v>
      </c>
      <c r="BV17" s="171" t="str">
        <f t="shared" si="5"/>
        <v>----</v>
      </c>
    </row>
    <row r="18" spans="13:74" s="1" customFormat="1" ht="30" customHeight="1">
      <c r="M18" s="586"/>
      <c r="N18" s="472">
        <v>21783</v>
      </c>
      <c r="O18" s="472" t="s">
        <v>503</v>
      </c>
      <c r="P18" s="472" t="s">
        <v>491</v>
      </c>
      <c r="Q18" s="473">
        <v>0.65789473684210498</v>
      </c>
      <c r="R18" s="473">
        <v>0.54945054945055005</v>
      </c>
      <c r="S18" s="497">
        <v>0.6</v>
      </c>
      <c r="T18" s="497">
        <v>0.5</v>
      </c>
      <c r="U18" s="170" t="str">
        <f t="shared" si="0"/>
        <v>SI</v>
      </c>
      <c r="V18" s="171" t="str">
        <f t="shared" si="1"/>
        <v>SI</v>
      </c>
      <c r="W18" s="2"/>
      <c r="AM18" s="586"/>
      <c r="AN18" s="472">
        <v>21783</v>
      </c>
      <c r="AO18" s="472" t="s">
        <v>503</v>
      </c>
      <c r="AP18" s="472"/>
      <c r="AQ18" s="473"/>
      <c r="AR18" s="473"/>
      <c r="AS18" s="169"/>
      <c r="AT18" s="169"/>
      <c r="AU18" s="170" t="str">
        <f t="shared" si="2"/>
        <v>----</v>
      </c>
      <c r="AV18" s="171" t="str">
        <f t="shared" si="3"/>
        <v>----</v>
      </c>
      <c r="BM18" s="586"/>
      <c r="BN18" s="472">
        <v>21783</v>
      </c>
      <c r="BO18" s="472" t="s">
        <v>503</v>
      </c>
      <c r="BP18" s="472"/>
      <c r="BQ18" s="473"/>
      <c r="BR18" s="473"/>
      <c r="BS18" s="169"/>
      <c r="BT18" s="169"/>
      <c r="BU18" s="170" t="str">
        <f t="shared" si="4"/>
        <v>----</v>
      </c>
      <c r="BV18" s="171" t="str">
        <f t="shared" si="5"/>
        <v>----</v>
      </c>
    </row>
    <row r="19" spans="13:74" s="1" customFormat="1" ht="30" customHeight="1">
      <c r="M19" s="586"/>
      <c r="N19" s="472">
        <v>21784</v>
      </c>
      <c r="O19" s="472" t="s">
        <v>504</v>
      </c>
      <c r="P19" s="472" t="s">
        <v>491</v>
      </c>
      <c r="Q19" s="473">
        <v>0.71428571428571397</v>
      </c>
      <c r="R19" s="473">
        <v>0.69444444444444398</v>
      </c>
      <c r="S19" s="497">
        <v>0.6</v>
      </c>
      <c r="T19" s="497">
        <v>0.5</v>
      </c>
      <c r="U19" s="170" t="str">
        <f t="shared" si="0"/>
        <v>SI</v>
      </c>
      <c r="V19" s="171" t="str">
        <f t="shared" si="1"/>
        <v>SI</v>
      </c>
      <c r="W19" s="2"/>
      <c r="AM19" s="586"/>
      <c r="AN19" s="472">
        <v>21784</v>
      </c>
      <c r="AO19" s="472" t="s">
        <v>504</v>
      </c>
      <c r="AP19" s="472"/>
      <c r="AQ19" s="473"/>
      <c r="AR19" s="473"/>
      <c r="AS19" s="169"/>
      <c r="AT19" s="169"/>
      <c r="AU19" s="170" t="str">
        <f t="shared" si="2"/>
        <v>----</v>
      </c>
      <c r="AV19" s="171" t="str">
        <f t="shared" si="3"/>
        <v>----</v>
      </c>
      <c r="BM19" s="586"/>
      <c r="BN19" s="472">
        <v>21784</v>
      </c>
      <c r="BO19" s="472" t="s">
        <v>504</v>
      </c>
      <c r="BP19" s="472"/>
      <c r="BQ19" s="473"/>
      <c r="BR19" s="473"/>
      <c r="BS19" s="169"/>
      <c r="BT19" s="169"/>
      <c r="BU19" s="170" t="str">
        <f t="shared" si="4"/>
        <v>----</v>
      </c>
      <c r="BV19" s="171" t="str">
        <f t="shared" si="5"/>
        <v>----</v>
      </c>
    </row>
    <row r="20" spans="13:74" s="1" customFormat="1" ht="30" customHeight="1">
      <c r="M20" s="586"/>
      <c r="N20" s="472">
        <v>21785</v>
      </c>
      <c r="O20" s="472" t="s">
        <v>505</v>
      </c>
      <c r="P20" s="472" t="s">
        <v>491</v>
      </c>
      <c r="Q20" s="473">
        <v>0.67816091954022995</v>
      </c>
      <c r="R20" s="473">
        <v>0.42142857142857099</v>
      </c>
      <c r="S20" s="497">
        <v>0.6</v>
      </c>
      <c r="T20" s="497">
        <v>0.5</v>
      </c>
      <c r="U20" s="170" t="str">
        <f t="shared" si="0"/>
        <v>SI</v>
      </c>
      <c r="V20" s="171" t="str">
        <f t="shared" si="1"/>
        <v>NON</v>
      </c>
      <c r="W20" s="2"/>
      <c r="X20" s="499"/>
      <c r="AM20" s="586"/>
      <c r="AN20" s="472">
        <v>21785</v>
      </c>
      <c r="AO20" s="472" t="s">
        <v>505</v>
      </c>
      <c r="AP20" s="472"/>
      <c r="AQ20" s="473"/>
      <c r="AR20" s="473"/>
      <c r="AS20" s="169"/>
      <c r="AT20" s="169"/>
      <c r="AU20" s="170" t="str">
        <f t="shared" si="2"/>
        <v>----</v>
      </c>
      <c r="AV20" s="171" t="str">
        <f t="shared" si="3"/>
        <v>----</v>
      </c>
      <c r="BM20" s="586"/>
      <c r="BN20" s="472">
        <v>21785</v>
      </c>
      <c r="BO20" s="472" t="s">
        <v>505</v>
      </c>
      <c r="BP20" s="472"/>
      <c r="BQ20" s="473"/>
      <c r="BR20" s="473"/>
      <c r="BS20" s="169"/>
      <c r="BT20" s="169"/>
      <c r="BU20" s="170" t="str">
        <f t="shared" si="4"/>
        <v>----</v>
      </c>
      <c r="BV20" s="171" t="str">
        <f t="shared" si="5"/>
        <v>----</v>
      </c>
    </row>
    <row r="21" spans="13:74" s="1" customFormat="1" ht="30" customHeight="1">
      <c r="M21" s="586"/>
      <c r="N21" s="472">
        <v>21786</v>
      </c>
      <c r="O21" s="472" t="s">
        <v>506</v>
      </c>
      <c r="P21" s="472" t="s">
        <v>491</v>
      </c>
      <c r="Q21" s="473">
        <v>0.56880733944954098</v>
      </c>
      <c r="R21" s="473">
        <v>0.488188976377953</v>
      </c>
      <c r="S21" s="497">
        <v>0.6</v>
      </c>
      <c r="T21" s="497">
        <v>0.5</v>
      </c>
      <c r="U21" s="170" t="str">
        <f t="shared" si="0"/>
        <v>NON</v>
      </c>
      <c r="V21" s="171" t="str">
        <f t="shared" si="1"/>
        <v>NON</v>
      </c>
      <c r="W21" s="2"/>
      <c r="AM21" s="586"/>
      <c r="AN21" s="472">
        <v>21786</v>
      </c>
      <c r="AO21" s="472" t="s">
        <v>506</v>
      </c>
      <c r="AP21" s="472"/>
      <c r="AQ21" s="473"/>
      <c r="AR21" s="473"/>
      <c r="AS21" s="169"/>
      <c r="AT21" s="169"/>
      <c r="AU21" s="170" t="str">
        <f t="shared" si="2"/>
        <v>----</v>
      </c>
      <c r="AV21" s="171" t="str">
        <f t="shared" si="3"/>
        <v>----</v>
      </c>
      <c r="BM21" s="586"/>
      <c r="BN21" s="472">
        <v>21786</v>
      </c>
      <c r="BO21" s="472" t="s">
        <v>506</v>
      </c>
      <c r="BP21" s="472"/>
      <c r="BQ21" s="473"/>
      <c r="BR21" s="473"/>
      <c r="BS21" s="169"/>
      <c r="BT21" s="169"/>
      <c r="BU21" s="170" t="str">
        <f t="shared" si="4"/>
        <v>----</v>
      </c>
      <c r="BV21" s="171" t="str">
        <f t="shared" si="5"/>
        <v>----</v>
      </c>
    </row>
    <row r="22" spans="13:74" s="1" customFormat="1" ht="30" customHeight="1">
      <c r="M22" s="586"/>
      <c r="N22" s="472">
        <v>21787</v>
      </c>
      <c r="O22" s="472" t="s">
        <v>507</v>
      </c>
      <c r="P22" s="472" t="s">
        <v>491</v>
      </c>
      <c r="Q22" s="473">
        <v>0.71264367816092</v>
      </c>
      <c r="R22" s="473">
        <v>0.53913043478260902</v>
      </c>
      <c r="S22" s="497">
        <v>0.6</v>
      </c>
      <c r="T22" s="497">
        <v>0.5</v>
      </c>
      <c r="U22" s="170" t="str">
        <f t="shared" si="0"/>
        <v>SI</v>
      </c>
      <c r="V22" s="171" t="str">
        <f t="shared" si="1"/>
        <v>SI</v>
      </c>
      <c r="W22" s="2"/>
      <c r="AM22" s="586"/>
      <c r="AN22" s="472">
        <v>21787</v>
      </c>
      <c r="AO22" s="472" t="s">
        <v>507</v>
      </c>
      <c r="AP22" s="472"/>
      <c r="AQ22" s="473"/>
      <c r="AR22" s="473"/>
      <c r="AS22" s="169"/>
      <c r="AT22" s="169"/>
      <c r="AU22" s="170" t="str">
        <f t="shared" si="2"/>
        <v>----</v>
      </c>
      <c r="AV22" s="171" t="str">
        <f t="shared" si="3"/>
        <v>----</v>
      </c>
      <c r="BM22" s="586"/>
      <c r="BN22" s="472">
        <v>21787</v>
      </c>
      <c r="BO22" s="472" t="s">
        <v>507</v>
      </c>
      <c r="BP22" s="472"/>
      <c r="BQ22" s="473"/>
      <c r="BR22" s="473"/>
      <c r="BS22" s="169"/>
      <c r="BT22" s="169"/>
      <c r="BU22" s="170" t="str">
        <f t="shared" si="4"/>
        <v>----</v>
      </c>
      <c r="BV22" s="171" t="str">
        <f t="shared" si="5"/>
        <v>----</v>
      </c>
    </row>
    <row r="23" spans="13:74" s="1" customFormat="1" ht="30" customHeight="1">
      <c r="M23" s="586"/>
      <c r="N23" s="472">
        <v>21788</v>
      </c>
      <c r="O23" s="472" t="s">
        <v>508</v>
      </c>
      <c r="P23" s="472" t="s">
        <v>491</v>
      </c>
      <c r="Q23" s="473">
        <v>0.77011494252873602</v>
      </c>
      <c r="R23" s="473">
        <v>0.62616822429906505</v>
      </c>
      <c r="S23" s="497">
        <v>0.6</v>
      </c>
      <c r="T23" s="497">
        <v>0.5</v>
      </c>
      <c r="U23" s="170" t="str">
        <f t="shared" si="0"/>
        <v>SI</v>
      </c>
      <c r="V23" s="171" t="str">
        <f t="shared" si="1"/>
        <v>SI</v>
      </c>
      <c r="W23" s="2"/>
      <c r="AM23" s="586"/>
      <c r="AN23" s="472">
        <v>21788</v>
      </c>
      <c r="AO23" s="472" t="s">
        <v>508</v>
      </c>
      <c r="AP23" s="472"/>
      <c r="AQ23" s="473"/>
      <c r="AR23" s="473"/>
      <c r="AS23" s="169"/>
      <c r="AT23" s="169"/>
      <c r="AU23" s="170" t="str">
        <f t="shared" si="2"/>
        <v>----</v>
      </c>
      <c r="AV23" s="171" t="str">
        <f t="shared" si="3"/>
        <v>----</v>
      </c>
      <c r="BM23" s="586"/>
      <c r="BN23" s="472">
        <v>21788</v>
      </c>
      <c r="BO23" s="472" t="s">
        <v>508</v>
      </c>
      <c r="BP23" s="472"/>
      <c r="BQ23" s="473"/>
      <c r="BR23" s="473"/>
      <c r="BS23" s="169"/>
      <c r="BT23" s="169"/>
      <c r="BU23" s="170" t="str">
        <f t="shared" si="4"/>
        <v>----</v>
      </c>
      <c r="BV23" s="171" t="str">
        <f t="shared" si="5"/>
        <v>----</v>
      </c>
    </row>
    <row r="24" spans="13:74" s="1" customFormat="1" ht="30" customHeight="1">
      <c r="M24" s="586"/>
      <c r="N24" s="472">
        <v>21789</v>
      </c>
      <c r="O24" s="472" t="s">
        <v>509</v>
      </c>
      <c r="P24" s="472" t="s">
        <v>491</v>
      </c>
      <c r="Q24" s="473">
        <v>0.51041666666666696</v>
      </c>
      <c r="R24" s="473">
        <v>0.39516129032258102</v>
      </c>
      <c r="S24" s="497">
        <v>0.6</v>
      </c>
      <c r="T24" s="497">
        <v>0.5</v>
      </c>
      <c r="U24" s="170" t="str">
        <f t="shared" si="0"/>
        <v>NON</v>
      </c>
      <c r="V24" s="171" t="str">
        <f t="shared" si="1"/>
        <v>NON</v>
      </c>
      <c r="W24" s="2"/>
      <c r="AM24" s="586"/>
      <c r="AN24" s="472">
        <v>21789</v>
      </c>
      <c r="AO24" s="472" t="s">
        <v>509</v>
      </c>
      <c r="AP24" s="472"/>
      <c r="AQ24" s="473"/>
      <c r="AR24" s="473"/>
      <c r="AS24" s="169"/>
      <c r="AT24" s="169"/>
      <c r="AU24" s="170" t="str">
        <f t="shared" si="2"/>
        <v>----</v>
      </c>
      <c r="AV24" s="171" t="str">
        <f t="shared" si="3"/>
        <v>----</v>
      </c>
      <c r="BM24" s="586"/>
      <c r="BN24" s="472">
        <v>21789</v>
      </c>
      <c r="BO24" s="472" t="s">
        <v>509</v>
      </c>
      <c r="BP24" s="472"/>
      <c r="BQ24" s="473"/>
      <c r="BR24" s="473"/>
      <c r="BS24" s="169"/>
      <c r="BT24" s="169"/>
      <c r="BU24" s="170" t="str">
        <f t="shared" si="4"/>
        <v>----</v>
      </c>
      <c r="BV24" s="171" t="str">
        <f t="shared" si="5"/>
        <v>----</v>
      </c>
    </row>
    <row r="25" spans="13:74" s="1" customFormat="1" ht="30" customHeight="1">
      <c r="M25" s="586"/>
      <c r="N25" s="472">
        <v>21790</v>
      </c>
      <c r="O25" s="472" t="s">
        <v>510</v>
      </c>
      <c r="P25" s="472" t="s">
        <v>491</v>
      </c>
      <c r="Q25" s="473">
        <v>0.64130434782608703</v>
      </c>
      <c r="R25" s="473">
        <v>0.61458333333333304</v>
      </c>
      <c r="S25" s="497">
        <v>0.6</v>
      </c>
      <c r="T25" s="497">
        <v>0.5</v>
      </c>
      <c r="U25" s="170" t="str">
        <f t="shared" si="0"/>
        <v>SI</v>
      </c>
      <c r="V25" s="171" t="str">
        <f t="shared" si="1"/>
        <v>SI</v>
      </c>
      <c r="W25" s="2"/>
      <c r="AM25" s="586"/>
      <c r="AN25" s="472">
        <v>21790</v>
      </c>
      <c r="AO25" s="472" t="s">
        <v>510</v>
      </c>
      <c r="AP25" s="472"/>
      <c r="AQ25" s="473"/>
      <c r="AR25" s="473"/>
      <c r="AS25" s="169"/>
      <c r="AT25" s="169"/>
      <c r="AU25" s="170" t="str">
        <f t="shared" si="2"/>
        <v>----</v>
      </c>
      <c r="AV25" s="171" t="str">
        <f t="shared" si="3"/>
        <v>----</v>
      </c>
      <c r="BM25" s="586"/>
      <c r="BN25" s="472">
        <v>21790</v>
      </c>
      <c r="BO25" s="472" t="s">
        <v>510</v>
      </c>
      <c r="BP25" s="472"/>
      <c r="BQ25" s="473"/>
      <c r="BR25" s="473"/>
      <c r="BS25" s="169"/>
      <c r="BT25" s="169"/>
      <c r="BU25" s="170" t="str">
        <f t="shared" si="4"/>
        <v>----</v>
      </c>
      <c r="BV25" s="171" t="str">
        <f t="shared" si="5"/>
        <v>----</v>
      </c>
    </row>
    <row r="26" spans="13:74" s="1" customFormat="1" ht="30" customHeight="1">
      <c r="M26" s="586"/>
      <c r="N26" s="472">
        <v>21791</v>
      </c>
      <c r="O26" s="472" t="s">
        <v>511</v>
      </c>
      <c r="P26" s="472" t="s">
        <v>491</v>
      </c>
      <c r="Q26" s="473">
        <v>0.56097560975609795</v>
      </c>
      <c r="R26" s="473">
        <v>0.35114503816793902</v>
      </c>
      <c r="S26" s="497">
        <v>0.6</v>
      </c>
      <c r="T26" s="497">
        <v>0.5</v>
      </c>
      <c r="U26" s="170" t="str">
        <f t="shared" si="0"/>
        <v>NON</v>
      </c>
      <c r="V26" s="171" t="str">
        <f t="shared" si="1"/>
        <v>NON</v>
      </c>
      <c r="W26" s="2"/>
      <c r="AM26" s="586"/>
      <c r="AN26" s="472">
        <v>21791</v>
      </c>
      <c r="AO26" s="472" t="s">
        <v>511</v>
      </c>
      <c r="AP26" s="472"/>
      <c r="AQ26" s="473"/>
      <c r="AR26" s="473"/>
      <c r="AS26" s="169"/>
      <c r="AT26" s="169"/>
      <c r="AU26" s="170" t="str">
        <f t="shared" si="2"/>
        <v>----</v>
      </c>
      <c r="AV26" s="171" t="str">
        <f t="shared" si="3"/>
        <v>----</v>
      </c>
      <c r="BM26" s="586"/>
      <c r="BN26" s="472">
        <v>21791</v>
      </c>
      <c r="BO26" s="472" t="s">
        <v>511</v>
      </c>
      <c r="BP26" s="472"/>
      <c r="BQ26" s="473"/>
      <c r="BR26" s="473"/>
      <c r="BS26" s="169"/>
      <c r="BT26" s="169"/>
      <c r="BU26" s="170" t="str">
        <f t="shared" si="4"/>
        <v>----</v>
      </c>
      <c r="BV26" s="171" t="str">
        <f t="shared" si="5"/>
        <v>----</v>
      </c>
    </row>
    <row r="27" spans="13:74" s="1" customFormat="1" ht="30" customHeight="1">
      <c r="M27" s="586"/>
      <c r="N27" s="472">
        <v>21792</v>
      </c>
      <c r="O27" s="472" t="s">
        <v>512</v>
      </c>
      <c r="P27" s="472" t="s">
        <v>491</v>
      </c>
      <c r="Q27" s="473">
        <v>0.66666666666666696</v>
      </c>
      <c r="R27" s="473">
        <v>0.51612903225806495</v>
      </c>
      <c r="S27" s="497">
        <v>0.6</v>
      </c>
      <c r="T27" s="497">
        <v>0.55000000000000004</v>
      </c>
      <c r="U27" s="170" t="str">
        <f t="shared" si="0"/>
        <v>SI</v>
      </c>
      <c r="V27" s="171" t="str">
        <f t="shared" si="1"/>
        <v>NON</v>
      </c>
      <c r="W27" s="2"/>
      <c r="AM27" s="586"/>
      <c r="AN27" s="472">
        <v>21792</v>
      </c>
      <c r="AO27" s="472" t="s">
        <v>512</v>
      </c>
      <c r="AP27" s="472"/>
      <c r="AQ27" s="473"/>
      <c r="AR27" s="473"/>
      <c r="AS27" s="169"/>
      <c r="AT27" s="169"/>
      <c r="AU27" s="170" t="str">
        <f t="shared" si="2"/>
        <v>----</v>
      </c>
      <c r="AV27" s="171" t="str">
        <f t="shared" si="3"/>
        <v>----</v>
      </c>
      <c r="BM27" s="586"/>
      <c r="BN27" s="472">
        <v>21792</v>
      </c>
      <c r="BO27" s="472" t="s">
        <v>512</v>
      </c>
      <c r="BP27" s="472"/>
      <c r="BQ27" s="473"/>
      <c r="BR27" s="473"/>
      <c r="BS27" s="169"/>
      <c r="BT27" s="169"/>
      <c r="BU27" s="170" t="str">
        <f t="shared" si="4"/>
        <v>----</v>
      </c>
      <c r="BV27" s="171" t="str">
        <f t="shared" si="5"/>
        <v>----</v>
      </c>
    </row>
    <row r="28" spans="13:74" s="1" customFormat="1" ht="30" customHeight="1">
      <c r="M28" s="586"/>
      <c r="N28" s="472">
        <v>21793</v>
      </c>
      <c r="O28" s="472" t="s">
        <v>513</v>
      </c>
      <c r="P28" s="472" t="s">
        <v>491</v>
      </c>
      <c r="Q28" s="473">
        <v>0.82222222222222197</v>
      </c>
      <c r="R28" s="473">
        <v>0.69811320754716999</v>
      </c>
      <c r="S28" s="497">
        <v>0.7</v>
      </c>
      <c r="T28" s="497">
        <v>0.55000000000000004</v>
      </c>
      <c r="U28" s="170" t="str">
        <f t="shared" si="0"/>
        <v>SI</v>
      </c>
      <c r="V28" s="171" t="str">
        <f t="shared" si="1"/>
        <v>SI</v>
      </c>
      <c r="W28" s="2"/>
      <c r="AM28" s="586"/>
      <c r="AN28" s="472">
        <v>21793</v>
      </c>
      <c r="AO28" s="472" t="s">
        <v>513</v>
      </c>
      <c r="AP28" s="472"/>
      <c r="AQ28" s="473"/>
      <c r="AR28" s="473"/>
      <c r="AS28" s="169"/>
      <c r="AT28" s="169"/>
      <c r="AU28" s="170" t="str">
        <f t="shared" si="2"/>
        <v>----</v>
      </c>
      <c r="AV28" s="171" t="str">
        <f t="shared" si="3"/>
        <v>----</v>
      </c>
      <c r="BM28" s="586"/>
      <c r="BN28" s="472">
        <v>21793</v>
      </c>
      <c r="BO28" s="472" t="s">
        <v>513</v>
      </c>
      <c r="BP28" s="472"/>
      <c r="BQ28" s="473"/>
      <c r="BR28" s="473"/>
      <c r="BS28" s="169"/>
      <c r="BT28" s="169"/>
      <c r="BU28" s="170" t="str">
        <f t="shared" si="4"/>
        <v>----</v>
      </c>
      <c r="BV28" s="171" t="str">
        <f t="shared" si="5"/>
        <v>----</v>
      </c>
    </row>
    <row r="29" spans="13:74" s="1" customFormat="1" ht="30" customHeight="1">
      <c r="M29" s="586"/>
      <c r="N29" s="472">
        <v>21794</v>
      </c>
      <c r="O29" s="472" t="s">
        <v>514</v>
      </c>
      <c r="P29" s="472" t="s">
        <v>491</v>
      </c>
      <c r="Q29" s="473">
        <v>1</v>
      </c>
      <c r="R29" s="473">
        <v>0.85294117647058798</v>
      </c>
      <c r="S29" s="497">
        <v>0.7</v>
      </c>
      <c r="T29" s="497">
        <v>0.55000000000000004</v>
      </c>
      <c r="U29" s="170" t="str">
        <f t="shared" si="0"/>
        <v>SI</v>
      </c>
      <c r="V29" s="171" t="str">
        <f t="shared" si="1"/>
        <v>SI</v>
      </c>
      <c r="W29" s="2"/>
      <c r="AM29" s="586"/>
      <c r="AN29" s="472">
        <v>21794</v>
      </c>
      <c r="AO29" s="472" t="s">
        <v>514</v>
      </c>
      <c r="AP29" s="472"/>
      <c r="AQ29" s="473"/>
      <c r="AR29" s="473"/>
      <c r="AS29" s="169"/>
      <c r="AT29" s="169"/>
      <c r="AU29" s="170" t="str">
        <f t="shared" si="2"/>
        <v>----</v>
      </c>
      <c r="AV29" s="171" t="str">
        <f t="shared" si="3"/>
        <v>----</v>
      </c>
      <c r="BM29" s="586"/>
      <c r="BN29" s="472">
        <v>21794</v>
      </c>
      <c r="BO29" s="472" t="s">
        <v>514</v>
      </c>
      <c r="BP29" s="472"/>
      <c r="BQ29" s="473"/>
      <c r="BR29" s="473"/>
      <c r="BS29" s="169"/>
      <c r="BT29" s="169"/>
      <c r="BU29" s="170" t="str">
        <f t="shared" si="4"/>
        <v>----</v>
      </c>
      <c r="BV29" s="171" t="str">
        <f t="shared" si="5"/>
        <v>----</v>
      </c>
    </row>
    <row r="30" spans="13:74" s="1" customFormat="1" ht="30" customHeight="1">
      <c r="M30" s="586"/>
      <c r="N30" s="472">
        <v>21795</v>
      </c>
      <c r="O30" s="472" t="s">
        <v>515</v>
      </c>
      <c r="P30" s="472" t="s">
        <v>491</v>
      </c>
      <c r="Q30" s="473">
        <v>0.65853658536585402</v>
      </c>
      <c r="R30" s="473">
        <v>0.58695652173913104</v>
      </c>
      <c r="S30" s="497">
        <v>0.7</v>
      </c>
      <c r="T30" s="497">
        <v>0.55000000000000004</v>
      </c>
      <c r="U30" s="170" t="str">
        <f t="shared" si="0"/>
        <v>NON</v>
      </c>
      <c r="V30" s="171" t="str">
        <f t="shared" si="1"/>
        <v>SI</v>
      </c>
      <c r="W30" s="2"/>
      <c r="AM30" s="586"/>
      <c r="AN30" s="472">
        <v>21795</v>
      </c>
      <c r="AO30" s="472" t="s">
        <v>515</v>
      </c>
      <c r="AP30" s="472"/>
      <c r="AQ30" s="473"/>
      <c r="AR30" s="473"/>
      <c r="AS30" s="169"/>
      <c r="AT30" s="169"/>
      <c r="AU30" s="170" t="str">
        <f t="shared" si="2"/>
        <v>----</v>
      </c>
      <c r="AV30" s="171" t="str">
        <f t="shared" si="3"/>
        <v>----</v>
      </c>
      <c r="BM30" s="586"/>
      <c r="BN30" s="472">
        <v>21795</v>
      </c>
      <c r="BO30" s="472" t="s">
        <v>515</v>
      </c>
      <c r="BP30" s="472"/>
      <c r="BQ30" s="473"/>
      <c r="BR30" s="473"/>
      <c r="BS30" s="169"/>
      <c r="BT30" s="169"/>
      <c r="BU30" s="170" t="str">
        <f t="shared" si="4"/>
        <v>----</v>
      </c>
      <c r="BV30" s="171" t="str">
        <f t="shared" si="5"/>
        <v>----</v>
      </c>
    </row>
    <row r="31" spans="13:74" s="1" customFormat="1" ht="30" customHeight="1">
      <c r="M31" s="586"/>
      <c r="N31" s="472">
        <v>21796</v>
      </c>
      <c r="O31" s="472" t="s">
        <v>516</v>
      </c>
      <c r="P31" s="472" t="s">
        <v>491</v>
      </c>
      <c r="Q31" s="473">
        <v>0.83333333333333304</v>
      </c>
      <c r="R31" s="473">
        <v>0.71428571428571397</v>
      </c>
      <c r="S31" s="497">
        <v>0.7</v>
      </c>
      <c r="T31" s="497">
        <v>0.55000000000000004</v>
      </c>
      <c r="U31" s="170" t="str">
        <f t="shared" si="0"/>
        <v>SI</v>
      </c>
      <c r="V31" s="171" t="str">
        <f t="shared" si="1"/>
        <v>SI</v>
      </c>
      <c r="W31" s="2"/>
      <c r="AM31" s="586"/>
      <c r="AN31" s="472">
        <v>21796</v>
      </c>
      <c r="AO31" s="472" t="s">
        <v>516</v>
      </c>
      <c r="AP31" s="472"/>
      <c r="AQ31" s="473"/>
      <c r="AR31" s="473"/>
      <c r="AS31" s="169"/>
      <c r="AT31" s="169"/>
      <c r="AU31" s="170" t="str">
        <f t="shared" si="2"/>
        <v>----</v>
      </c>
      <c r="AV31" s="171" t="str">
        <f t="shared" si="3"/>
        <v>----</v>
      </c>
      <c r="BM31" s="586"/>
      <c r="BN31" s="472">
        <v>21796</v>
      </c>
      <c r="BO31" s="472" t="s">
        <v>516</v>
      </c>
      <c r="BP31" s="472"/>
      <c r="BQ31" s="473"/>
      <c r="BR31" s="473"/>
      <c r="BS31" s="169"/>
      <c r="BT31" s="169"/>
      <c r="BU31" s="170" t="str">
        <f t="shared" si="4"/>
        <v>----</v>
      </c>
      <c r="BV31" s="171" t="str">
        <f t="shared" si="5"/>
        <v>----</v>
      </c>
    </row>
    <row r="32" spans="13:74" s="1" customFormat="1" ht="30" customHeight="1">
      <c r="M32" s="586"/>
      <c r="N32" s="472">
        <v>21797</v>
      </c>
      <c r="O32" s="472" t="s">
        <v>517</v>
      </c>
      <c r="P32" s="472" t="s">
        <v>491</v>
      </c>
      <c r="Q32" s="473">
        <v>0.931034482758621</v>
      </c>
      <c r="R32" s="473">
        <v>0.87096774193548399</v>
      </c>
      <c r="S32" s="497">
        <v>0.7</v>
      </c>
      <c r="T32" s="497">
        <v>0.55000000000000004</v>
      </c>
      <c r="U32" s="170" t="str">
        <f t="shared" si="0"/>
        <v>SI</v>
      </c>
      <c r="V32" s="171" t="str">
        <f t="shared" si="1"/>
        <v>SI</v>
      </c>
      <c r="W32" s="2"/>
      <c r="AM32" s="586"/>
      <c r="AN32" s="472">
        <v>21797</v>
      </c>
      <c r="AO32" s="472" t="s">
        <v>517</v>
      </c>
      <c r="AP32" s="472"/>
      <c r="AQ32" s="473"/>
      <c r="AR32" s="473"/>
      <c r="AS32" s="169"/>
      <c r="AT32" s="169"/>
      <c r="AU32" s="170" t="str">
        <f t="shared" si="2"/>
        <v>----</v>
      </c>
      <c r="AV32" s="171" t="str">
        <f t="shared" si="3"/>
        <v>----</v>
      </c>
      <c r="BM32" s="586"/>
      <c r="BN32" s="472">
        <v>21797</v>
      </c>
      <c r="BO32" s="472" t="s">
        <v>517</v>
      </c>
      <c r="BP32" s="472"/>
      <c r="BQ32" s="473"/>
      <c r="BR32" s="473"/>
      <c r="BS32" s="169"/>
      <c r="BT32" s="169"/>
      <c r="BU32" s="170" t="str">
        <f t="shared" si="4"/>
        <v>----</v>
      </c>
      <c r="BV32" s="171" t="str">
        <f t="shared" si="5"/>
        <v>----</v>
      </c>
    </row>
    <row r="33" spans="13:74" s="1" customFormat="1" ht="30" customHeight="1">
      <c r="M33" s="586"/>
      <c r="N33" s="472">
        <v>21798</v>
      </c>
      <c r="O33" s="472" t="s">
        <v>518</v>
      </c>
      <c r="P33" s="472" t="s">
        <v>491</v>
      </c>
      <c r="Q33" s="473">
        <v>0.59090909090909105</v>
      </c>
      <c r="R33" s="473">
        <v>0.490566037735849</v>
      </c>
      <c r="S33" s="497">
        <v>0.7</v>
      </c>
      <c r="T33" s="497">
        <v>0.55000000000000004</v>
      </c>
      <c r="U33" s="170" t="str">
        <f t="shared" si="0"/>
        <v>NON</v>
      </c>
      <c r="V33" s="171" t="str">
        <f t="shared" si="1"/>
        <v>NON</v>
      </c>
      <c r="W33" s="2"/>
      <c r="AM33" s="586"/>
      <c r="AN33" s="472">
        <v>21798</v>
      </c>
      <c r="AO33" s="472" t="s">
        <v>518</v>
      </c>
      <c r="AP33" s="472"/>
      <c r="AQ33" s="473"/>
      <c r="AR33" s="473"/>
      <c r="AS33" s="169"/>
      <c r="AT33" s="169"/>
      <c r="AU33" s="170" t="str">
        <f t="shared" si="2"/>
        <v>----</v>
      </c>
      <c r="AV33" s="171" t="str">
        <f t="shared" si="3"/>
        <v>----</v>
      </c>
      <c r="BM33" s="586"/>
      <c r="BN33" s="472">
        <v>21798</v>
      </c>
      <c r="BO33" s="472" t="s">
        <v>518</v>
      </c>
      <c r="BP33" s="472"/>
      <c r="BQ33" s="473"/>
      <c r="BR33" s="473"/>
      <c r="BS33" s="169"/>
      <c r="BT33" s="169"/>
      <c r="BU33" s="170" t="str">
        <f t="shared" si="4"/>
        <v>----</v>
      </c>
      <c r="BV33" s="171" t="str">
        <f t="shared" si="5"/>
        <v>----</v>
      </c>
    </row>
    <row r="34" spans="13:74" s="1" customFormat="1" ht="30" customHeight="1">
      <c r="M34" s="586"/>
      <c r="N34" s="472">
        <v>21799</v>
      </c>
      <c r="O34" s="472" t="s">
        <v>519</v>
      </c>
      <c r="P34" s="472" t="s">
        <v>491</v>
      </c>
      <c r="Q34" s="473">
        <v>0.88</v>
      </c>
      <c r="R34" s="473">
        <v>0.73333333333333295</v>
      </c>
      <c r="S34" s="497">
        <v>0.7</v>
      </c>
      <c r="T34" s="497">
        <v>0.55000000000000004</v>
      </c>
      <c r="U34" s="170" t="str">
        <f t="shared" si="0"/>
        <v>SI</v>
      </c>
      <c r="V34" s="171" t="str">
        <f t="shared" si="1"/>
        <v>SI</v>
      </c>
      <c r="W34" s="2"/>
      <c r="AM34" s="586"/>
      <c r="AN34" s="472">
        <v>21799</v>
      </c>
      <c r="AO34" s="472" t="s">
        <v>519</v>
      </c>
      <c r="AP34" s="472"/>
      <c r="AQ34" s="473"/>
      <c r="AR34" s="473"/>
      <c r="AS34" s="169"/>
      <c r="AT34" s="169"/>
      <c r="AU34" s="170" t="str">
        <f t="shared" si="2"/>
        <v>----</v>
      </c>
      <c r="AV34" s="171" t="str">
        <f t="shared" si="3"/>
        <v>----</v>
      </c>
      <c r="BM34" s="586"/>
      <c r="BN34" s="472">
        <v>21799</v>
      </c>
      <c r="BO34" s="472" t="s">
        <v>519</v>
      </c>
      <c r="BP34" s="472"/>
      <c r="BQ34" s="473"/>
      <c r="BR34" s="473"/>
      <c r="BS34" s="169"/>
      <c r="BT34" s="169"/>
      <c r="BU34" s="170" t="str">
        <f t="shared" si="4"/>
        <v>----</v>
      </c>
      <c r="BV34" s="171" t="str">
        <f t="shared" si="5"/>
        <v>----</v>
      </c>
    </row>
    <row r="35" spans="13:74" s="1" customFormat="1" ht="30" customHeight="1">
      <c r="M35" s="586"/>
      <c r="N35" s="472">
        <v>21800</v>
      </c>
      <c r="O35" s="472" t="s">
        <v>520</v>
      </c>
      <c r="P35" s="472" t="s">
        <v>491</v>
      </c>
      <c r="Q35" s="473">
        <v>1</v>
      </c>
      <c r="R35" s="473">
        <v>0.80769230769230804</v>
      </c>
      <c r="S35" s="497">
        <v>0.7</v>
      </c>
      <c r="T35" s="497">
        <v>0.55000000000000004</v>
      </c>
      <c r="U35" s="170" t="str">
        <f t="shared" si="0"/>
        <v>SI</v>
      </c>
      <c r="V35" s="171" t="str">
        <f t="shared" si="1"/>
        <v>SI</v>
      </c>
      <c r="W35" s="2"/>
      <c r="AM35" s="586"/>
      <c r="AN35" s="472">
        <v>21800</v>
      </c>
      <c r="AO35" s="472" t="s">
        <v>520</v>
      </c>
      <c r="AP35" s="472"/>
      <c r="AQ35" s="473"/>
      <c r="AR35" s="473"/>
      <c r="AS35" s="169"/>
      <c r="AT35" s="169"/>
      <c r="AU35" s="170" t="str">
        <f t="shared" si="2"/>
        <v>----</v>
      </c>
      <c r="AV35" s="171" t="str">
        <f t="shared" si="3"/>
        <v>----</v>
      </c>
      <c r="BM35" s="586"/>
      <c r="BN35" s="472">
        <v>21800</v>
      </c>
      <c r="BO35" s="472" t="s">
        <v>520</v>
      </c>
      <c r="BP35" s="472"/>
      <c r="BQ35" s="473"/>
      <c r="BR35" s="473"/>
      <c r="BS35" s="169"/>
      <c r="BT35" s="169"/>
      <c r="BU35" s="170" t="str">
        <f t="shared" si="4"/>
        <v>----</v>
      </c>
      <c r="BV35" s="171" t="str">
        <f t="shared" si="5"/>
        <v>----</v>
      </c>
    </row>
    <row r="36" spans="13:74" s="1" customFormat="1" ht="30" customHeight="1">
      <c r="M36" s="586"/>
      <c r="N36" s="472">
        <v>21801</v>
      </c>
      <c r="O36" s="472" t="s">
        <v>521</v>
      </c>
      <c r="P36" s="472" t="s">
        <v>491</v>
      </c>
      <c r="Q36" s="473">
        <v>0.96</v>
      </c>
      <c r="R36" s="473">
        <v>0.75</v>
      </c>
      <c r="S36" s="497">
        <v>0.7</v>
      </c>
      <c r="T36" s="497">
        <v>0.55000000000000004</v>
      </c>
      <c r="U36" s="170" t="str">
        <f t="shared" si="0"/>
        <v>SI</v>
      </c>
      <c r="V36" s="171" t="str">
        <f t="shared" si="1"/>
        <v>SI</v>
      </c>
      <c r="W36" s="2"/>
      <c r="AM36" s="586"/>
      <c r="AN36" s="472">
        <v>21801</v>
      </c>
      <c r="AO36" s="472" t="s">
        <v>521</v>
      </c>
      <c r="AP36" s="472"/>
      <c r="AQ36" s="473"/>
      <c r="AR36" s="473"/>
      <c r="AS36" s="169"/>
      <c r="AT36" s="169"/>
      <c r="AU36" s="170" t="str">
        <f t="shared" si="2"/>
        <v>----</v>
      </c>
      <c r="AV36" s="171" t="str">
        <f t="shared" si="3"/>
        <v>----</v>
      </c>
      <c r="BM36" s="586"/>
      <c r="BN36" s="472">
        <v>21801</v>
      </c>
      <c r="BO36" s="472" t="s">
        <v>521</v>
      </c>
      <c r="BP36" s="472"/>
      <c r="BQ36" s="473"/>
      <c r="BR36" s="473"/>
      <c r="BS36" s="169"/>
      <c r="BT36" s="169"/>
      <c r="BU36" s="170" t="str">
        <f t="shared" si="4"/>
        <v>----</v>
      </c>
      <c r="BV36" s="171" t="str">
        <f t="shared" si="5"/>
        <v>----</v>
      </c>
    </row>
    <row r="37" spans="13:74" s="1" customFormat="1" ht="30" customHeight="1">
      <c r="M37" s="586"/>
      <c r="N37" s="472">
        <v>21802</v>
      </c>
      <c r="O37" s="472" t="s">
        <v>522</v>
      </c>
      <c r="P37" s="472" t="s">
        <v>491</v>
      </c>
      <c r="Q37" s="473">
        <v>1</v>
      </c>
      <c r="R37" s="473">
        <v>1</v>
      </c>
      <c r="S37" s="497">
        <v>0.7</v>
      </c>
      <c r="T37" s="497">
        <v>0.55000000000000004</v>
      </c>
      <c r="U37" s="170" t="str">
        <f t="shared" si="0"/>
        <v>SI</v>
      </c>
      <c r="V37" s="171" t="str">
        <f t="shared" si="1"/>
        <v>SI</v>
      </c>
      <c r="W37" s="2"/>
      <c r="AM37" s="586"/>
      <c r="AN37" s="472">
        <v>21802</v>
      </c>
      <c r="AO37" s="472" t="s">
        <v>522</v>
      </c>
      <c r="AP37" s="472"/>
      <c r="AQ37" s="473"/>
      <c r="AR37" s="473"/>
      <c r="AS37" s="169"/>
      <c r="AT37" s="169"/>
      <c r="AU37" s="170" t="str">
        <f t="shared" si="2"/>
        <v>----</v>
      </c>
      <c r="AV37" s="171" t="str">
        <f t="shared" si="3"/>
        <v>----</v>
      </c>
      <c r="BM37" s="586"/>
      <c r="BN37" s="472">
        <v>21802</v>
      </c>
      <c r="BO37" s="472" t="s">
        <v>522</v>
      </c>
      <c r="BP37" s="472"/>
      <c r="BQ37" s="473"/>
      <c r="BR37" s="473"/>
      <c r="BS37" s="169"/>
      <c r="BT37" s="169"/>
      <c r="BU37" s="170" t="str">
        <f t="shared" si="4"/>
        <v>----</v>
      </c>
      <c r="BV37" s="171" t="str">
        <f t="shared" si="5"/>
        <v>----</v>
      </c>
    </row>
    <row r="38" spans="13:74" s="1" customFormat="1" ht="30" customHeight="1">
      <c r="M38" s="586"/>
      <c r="N38" s="472">
        <v>21803</v>
      </c>
      <c r="O38" s="472" t="s">
        <v>523</v>
      </c>
      <c r="P38" s="472" t="s">
        <v>491</v>
      </c>
      <c r="Q38" s="473">
        <v>1</v>
      </c>
      <c r="R38" s="473">
        <v>1</v>
      </c>
      <c r="S38" s="497">
        <v>0.7</v>
      </c>
      <c r="T38" s="497">
        <v>0.55000000000000004</v>
      </c>
      <c r="U38" s="170" t="str">
        <f t="shared" ref="U38:U69" si="6">+IF(Q38=0,"----",IF(Q38&gt;=S38,"SI","NON"))</f>
        <v>SI</v>
      </c>
      <c r="V38" s="171" t="str">
        <f t="shared" ref="V38:V69" si="7">+IF(R38=0,"----",IF(R38&gt;=T38,"SI","NON"))</f>
        <v>SI</v>
      </c>
      <c r="W38" s="2"/>
      <c r="AM38" s="586"/>
      <c r="AN38" s="472">
        <v>21803</v>
      </c>
      <c r="AO38" s="472" t="s">
        <v>523</v>
      </c>
      <c r="AP38" s="472"/>
      <c r="AQ38" s="473"/>
      <c r="AR38" s="473"/>
      <c r="AS38" s="169"/>
      <c r="AT38" s="169"/>
      <c r="AU38" s="170" t="str">
        <f t="shared" si="2"/>
        <v>----</v>
      </c>
      <c r="AV38" s="171" t="str">
        <f t="shared" si="3"/>
        <v>----</v>
      </c>
      <c r="BM38" s="586"/>
      <c r="BN38" s="472">
        <v>21803</v>
      </c>
      <c r="BO38" s="472" t="s">
        <v>523</v>
      </c>
      <c r="BP38" s="472"/>
      <c r="BQ38" s="473"/>
      <c r="BR38" s="473"/>
      <c r="BS38" s="169"/>
      <c r="BT38" s="169"/>
      <c r="BU38" s="170" t="str">
        <f t="shared" si="4"/>
        <v>----</v>
      </c>
      <c r="BV38" s="171" t="str">
        <f t="shared" si="5"/>
        <v>----</v>
      </c>
    </row>
    <row r="39" spans="13:74" s="1" customFormat="1" ht="30" customHeight="1">
      <c r="M39" s="586"/>
      <c r="N39" s="472">
        <v>21804</v>
      </c>
      <c r="O39" s="472" t="s">
        <v>524</v>
      </c>
      <c r="P39" s="472" t="s">
        <v>491</v>
      </c>
      <c r="Q39" s="473">
        <v>1</v>
      </c>
      <c r="R39" s="473">
        <v>1</v>
      </c>
      <c r="S39" s="497">
        <v>0.7</v>
      </c>
      <c r="T39" s="497">
        <v>0.55000000000000004</v>
      </c>
      <c r="U39" s="170" t="str">
        <f t="shared" si="6"/>
        <v>SI</v>
      </c>
      <c r="V39" s="171" t="str">
        <f t="shared" si="7"/>
        <v>SI</v>
      </c>
      <c r="W39" s="2"/>
      <c r="AM39" s="586"/>
      <c r="AN39" s="472">
        <v>21804</v>
      </c>
      <c r="AO39" s="472" t="s">
        <v>524</v>
      </c>
      <c r="AP39" s="472"/>
      <c r="AQ39" s="473"/>
      <c r="AR39" s="473"/>
      <c r="AS39" s="169"/>
      <c r="AT39" s="169"/>
      <c r="AU39" s="170" t="str">
        <f t="shared" si="2"/>
        <v>----</v>
      </c>
      <c r="AV39" s="171" t="str">
        <f t="shared" si="3"/>
        <v>----</v>
      </c>
      <c r="BM39" s="586"/>
      <c r="BN39" s="472">
        <v>21804</v>
      </c>
      <c r="BO39" s="472" t="s">
        <v>524</v>
      </c>
      <c r="BP39" s="472"/>
      <c r="BQ39" s="473"/>
      <c r="BR39" s="473"/>
      <c r="BS39" s="169"/>
      <c r="BT39" s="169"/>
      <c r="BU39" s="170" t="str">
        <f t="shared" si="4"/>
        <v>----</v>
      </c>
      <c r="BV39" s="171" t="str">
        <f t="shared" si="5"/>
        <v>----</v>
      </c>
    </row>
    <row r="40" spans="13:74" s="1" customFormat="1" ht="30" customHeight="1">
      <c r="M40" s="586"/>
      <c r="N40" s="472">
        <v>21805</v>
      </c>
      <c r="O40" s="472" t="s">
        <v>525</v>
      </c>
      <c r="P40" s="472" t="s">
        <v>491</v>
      </c>
      <c r="Q40" s="473">
        <v>1</v>
      </c>
      <c r="R40" s="473">
        <v>1</v>
      </c>
      <c r="S40" s="497">
        <v>0.7</v>
      </c>
      <c r="T40" s="497">
        <v>0.55000000000000004</v>
      </c>
      <c r="U40" s="170" t="str">
        <f t="shared" si="6"/>
        <v>SI</v>
      </c>
      <c r="V40" s="171" t="str">
        <f t="shared" si="7"/>
        <v>SI</v>
      </c>
      <c r="W40" s="2"/>
      <c r="AM40" s="586"/>
      <c r="AN40" s="472">
        <v>21805</v>
      </c>
      <c r="AO40" s="472" t="s">
        <v>525</v>
      </c>
      <c r="AP40" s="472"/>
      <c r="AQ40" s="473"/>
      <c r="AR40" s="473"/>
      <c r="AS40" s="169"/>
      <c r="AT40" s="169"/>
      <c r="AU40" s="170" t="str">
        <f t="shared" si="2"/>
        <v>----</v>
      </c>
      <c r="AV40" s="171" t="str">
        <f t="shared" si="3"/>
        <v>----</v>
      </c>
      <c r="BM40" s="586"/>
      <c r="BN40" s="472">
        <v>21805</v>
      </c>
      <c r="BO40" s="472" t="s">
        <v>525</v>
      </c>
      <c r="BP40" s="472"/>
      <c r="BQ40" s="473"/>
      <c r="BR40" s="473"/>
      <c r="BS40" s="169"/>
      <c r="BT40" s="169"/>
      <c r="BU40" s="170" t="str">
        <f t="shared" si="4"/>
        <v>----</v>
      </c>
      <c r="BV40" s="171" t="str">
        <f t="shared" si="5"/>
        <v>----</v>
      </c>
    </row>
    <row r="41" spans="13:74" s="1" customFormat="1" ht="30" customHeight="1">
      <c r="M41" s="586"/>
      <c r="N41" s="472">
        <v>21806</v>
      </c>
      <c r="O41" s="472" t="s">
        <v>526</v>
      </c>
      <c r="P41" s="472" t="s">
        <v>491</v>
      </c>
      <c r="Q41" s="473">
        <v>0.6</v>
      </c>
      <c r="R41" s="473">
        <v>0.5</v>
      </c>
      <c r="S41" s="497">
        <v>0.7</v>
      </c>
      <c r="T41" s="497">
        <v>0.55000000000000004</v>
      </c>
      <c r="U41" s="170" t="str">
        <f t="shared" si="6"/>
        <v>NON</v>
      </c>
      <c r="V41" s="171" t="str">
        <f t="shared" si="7"/>
        <v>NON</v>
      </c>
      <c r="W41" s="2"/>
      <c r="AM41" s="586"/>
      <c r="AN41" s="472">
        <v>21806</v>
      </c>
      <c r="AO41" s="472" t="s">
        <v>526</v>
      </c>
      <c r="AP41" s="472"/>
      <c r="AQ41" s="473"/>
      <c r="AR41" s="473"/>
      <c r="AS41" s="169"/>
      <c r="AT41" s="169"/>
      <c r="AU41" s="170" t="str">
        <f t="shared" si="2"/>
        <v>----</v>
      </c>
      <c r="AV41" s="171" t="str">
        <f t="shared" si="3"/>
        <v>----</v>
      </c>
      <c r="BM41" s="586"/>
      <c r="BN41" s="472">
        <v>21806</v>
      </c>
      <c r="BO41" s="472" t="s">
        <v>526</v>
      </c>
      <c r="BP41" s="472"/>
      <c r="BQ41" s="473"/>
      <c r="BR41" s="473"/>
      <c r="BS41" s="169"/>
      <c r="BT41" s="169"/>
      <c r="BU41" s="170" t="str">
        <f t="shared" si="4"/>
        <v>----</v>
      </c>
      <c r="BV41" s="171" t="str">
        <f t="shared" si="5"/>
        <v>----</v>
      </c>
    </row>
    <row r="42" spans="13:74" s="1" customFormat="1" ht="30" customHeight="1">
      <c r="M42" s="586"/>
      <c r="N42" s="472">
        <v>21807</v>
      </c>
      <c r="O42" s="472" t="s">
        <v>527</v>
      </c>
      <c r="P42" s="472" t="s">
        <v>491</v>
      </c>
      <c r="Q42" s="473">
        <v>1</v>
      </c>
      <c r="R42" s="473">
        <v>0.83333333333333304</v>
      </c>
      <c r="S42" s="497">
        <v>0.7</v>
      </c>
      <c r="T42" s="497">
        <v>0.55000000000000004</v>
      </c>
      <c r="U42" s="170" t="str">
        <f t="shared" si="6"/>
        <v>SI</v>
      </c>
      <c r="V42" s="171" t="str">
        <f t="shared" si="7"/>
        <v>SI</v>
      </c>
      <c r="W42" s="2"/>
      <c r="AM42" s="586"/>
      <c r="AN42" s="472">
        <v>21807</v>
      </c>
      <c r="AO42" s="472" t="s">
        <v>527</v>
      </c>
      <c r="AP42" s="472"/>
      <c r="AQ42" s="473"/>
      <c r="AR42" s="473"/>
      <c r="AS42" s="169"/>
      <c r="AT42" s="169"/>
      <c r="AU42" s="170" t="str">
        <f t="shared" si="2"/>
        <v>----</v>
      </c>
      <c r="AV42" s="171" t="str">
        <f t="shared" si="3"/>
        <v>----</v>
      </c>
      <c r="BM42" s="586"/>
      <c r="BN42" s="472">
        <v>21807</v>
      </c>
      <c r="BO42" s="472" t="s">
        <v>527</v>
      </c>
      <c r="BP42" s="472"/>
      <c r="BQ42" s="473"/>
      <c r="BR42" s="473"/>
      <c r="BS42" s="169"/>
      <c r="BT42" s="169"/>
      <c r="BU42" s="170" t="str">
        <f t="shared" si="4"/>
        <v>----</v>
      </c>
      <c r="BV42" s="171" t="str">
        <f t="shared" si="5"/>
        <v>----</v>
      </c>
    </row>
    <row r="43" spans="13:74" s="1" customFormat="1" ht="30" customHeight="1">
      <c r="M43" s="586"/>
      <c r="N43" s="472">
        <v>21808</v>
      </c>
      <c r="O43" s="472" t="s">
        <v>528</v>
      </c>
      <c r="P43" s="472" t="s">
        <v>491</v>
      </c>
      <c r="Q43" s="473">
        <v>1</v>
      </c>
      <c r="R43" s="473">
        <v>1</v>
      </c>
      <c r="S43" s="497">
        <v>0.7</v>
      </c>
      <c r="T43" s="497">
        <v>0.55000000000000004</v>
      </c>
      <c r="U43" s="170" t="str">
        <f t="shared" si="6"/>
        <v>SI</v>
      </c>
      <c r="V43" s="171" t="str">
        <f t="shared" si="7"/>
        <v>SI</v>
      </c>
      <c r="W43" s="2"/>
      <c r="AM43" s="586"/>
      <c r="AN43" s="472">
        <v>21808</v>
      </c>
      <c r="AO43" s="472" t="s">
        <v>528</v>
      </c>
      <c r="AP43" s="472"/>
      <c r="AQ43" s="473"/>
      <c r="AR43" s="473"/>
      <c r="AS43" s="169"/>
      <c r="AT43" s="169"/>
      <c r="AU43" s="170" t="str">
        <f t="shared" si="2"/>
        <v>----</v>
      </c>
      <c r="AV43" s="171" t="str">
        <f t="shared" si="3"/>
        <v>----</v>
      </c>
      <c r="BM43" s="586"/>
      <c r="BN43" s="472">
        <v>21808</v>
      </c>
      <c r="BO43" s="472" t="s">
        <v>528</v>
      </c>
      <c r="BP43" s="472"/>
      <c r="BQ43" s="473"/>
      <c r="BR43" s="473"/>
      <c r="BS43" s="169"/>
      <c r="BT43" s="169"/>
      <c r="BU43" s="170" t="str">
        <f t="shared" si="4"/>
        <v>----</v>
      </c>
      <c r="BV43" s="171" t="str">
        <f t="shared" si="5"/>
        <v>----</v>
      </c>
    </row>
    <row r="44" spans="13:74" s="1" customFormat="1" ht="30" customHeight="1">
      <c r="M44" s="586"/>
      <c r="N44" s="472">
        <v>21809</v>
      </c>
      <c r="O44" s="472" t="s">
        <v>529</v>
      </c>
      <c r="P44" s="472" t="s">
        <v>491</v>
      </c>
      <c r="Q44" s="473">
        <v>1</v>
      </c>
      <c r="R44" s="473">
        <v>1</v>
      </c>
      <c r="S44" s="497">
        <v>0.7</v>
      </c>
      <c r="T44" s="497">
        <v>0.55000000000000004</v>
      </c>
      <c r="U44" s="170" t="str">
        <f t="shared" si="6"/>
        <v>SI</v>
      </c>
      <c r="V44" s="171" t="str">
        <f t="shared" si="7"/>
        <v>SI</v>
      </c>
      <c r="W44" s="2"/>
      <c r="AM44" s="586"/>
      <c r="AN44" s="472">
        <v>21809</v>
      </c>
      <c r="AO44" s="472" t="s">
        <v>529</v>
      </c>
      <c r="AP44" s="472"/>
      <c r="AQ44" s="473"/>
      <c r="AR44" s="473"/>
      <c r="AS44" s="169"/>
      <c r="AT44" s="169"/>
      <c r="AU44" s="170" t="str">
        <f t="shared" si="2"/>
        <v>----</v>
      </c>
      <c r="AV44" s="171" t="str">
        <f t="shared" si="3"/>
        <v>----</v>
      </c>
      <c r="BM44" s="586"/>
      <c r="BN44" s="472">
        <v>21809</v>
      </c>
      <c r="BO44" s="472" t="s">
        <v>529</v>
      </c>
      <c r="BP44" s="472"/>
      <c r="BQ44" s="473"/>
      <c r="BR44" s="473"/>
      <c r="BS44" s="169"/>
      <c r="BT44" s="169"/>
      <c r="BU44" s="170" t="str">
        <f t="shared" si="4"/>
        <v>----</v>
      </c>
      <c r="BV44" s="171" t="str">
        <f t="shared" si="5"/>
        <v>----</v>
      </c>
    </row>
    <row r="45" spans="13:74" s="1" customFormat="1" ht="30" customHeight="1">
      <c r="M45" s="586"/>
      <c r="N45" s="472">
        <v>21810</v>
      </c>
      <c r="O45" s="472" t="s">
        <v>530</v>
      </c>
      <c r="P45" s="472" t="s">
        <v>491</v>
      </c>
      <c r="Q45" s="473">
        <v>1</v>
      </c>
      <c r="R45" s="473">
        <v>1</v>
      </c>
      <c r="S45" s="497">
        <v>0.7</v>
      </c>
      <c r="T45" s="497">
        <v>0.55000000000000004</v>
      </c>
      <c r="U45" s="172" t="str">
        <f t="shared" si="6"/>
        <v>SI</v>
      </c>
      <c r="V45" s="173" t="str">
        <f t="shared" si="7"/>
        <v>SI</v>
      </c>
      <c r="W45" s="2"/>
      <c r="AM45" s="586"/>
      <c r="AN45" s="472">
        <v>21810</v>
      </c>
      <c r="AO45" s="472" t="s">
        <v>530</v>
      </c>
      <c r="AP45" s="472"/>
      <c r="AQ45" s="473"/>
      <c r="AR45" s="473"/>
      <c r="AS45" s="169"/>
      <c r="AT45" s="169"/>
      <c r="AU45" s="172" t="str">
        <f t="shared" si="2"/>
        <v>----</v>
      </c>
      <c r="AV45" s="173" t="str">
        <f t="shared" si="3"/>
        <v>----</v>
      </c>
      <c r="BM45" s="586"/>
      <c r="BN45" s="472">
        <v>21810</v>
      </c>
      <c r="BO45" s="472" t="s">
        <v>530</v>
      </c>
      <c r="BP45" s="472"/>
      <c r="BQ45" s="473"/>
      <c r="BR45" s="473"/>
      <c r="BS45" s="169"/>
      <c r="BT45" s="169"/>
      <c r="BU45" s="172" t="str">
        <f t="shared" si="4"/>
        <v>----</v>
      </c>
      <c r="BV45" s="173" t="str">
        <f t="shared" si="5"/>
        <v>----</v>
      </c>
    </row>
    <row r="46" spans="13:74" s="1" customFormat="1" ht="30" customHeight="1">
      <c r="M46" s="586"/>
      <c r="N46" s="472">
        <v>21811</v>
      </c>
      <c r="O46" s="472" t="s">
        <v>531</v>
      </c>
      <c r="P46" s="472" t="s">
        <v>491</v>
      </c>
      <c r="Q46" s="473">
        <v>1</v>
      </c>
      <c r="R46" s="473">
        <v>0.91666666666666696</v>
      </c>
      <c r="S46" s="497">
        <v>0.7</v>
      </c>
      <c r="T46" s="497">
        <v>0.55000000000000004</v>
      </c>
      <c r="U46" s="172" t="str">
        <f t="shared" si="6"/>
        <v>SI</v>
      </c>
      <c r="V46" s="173" t="str">
        <f t="shared" si="7"/>
        <v>SI</v>
      </c>
      <c r="W46" s="2"/>
      <c r="X46" s="2"/>
      <c r="Y46" s="2"/>
      <c r="Z46" s="2"/>
      <c r="AM46" s="586"/>
      <c r="AN46" s="472">
        <v>21811</v>
      </c>
      <c r="AO46" s="472" t="s">
        <v>531</v>
      </c>
      <c r="AP46" s="472"/>
      <c r="AQ46" s="473"/>
      <c r="AR46" s="473"/>
      <c r="AS46" s="169"/>
      <c r="AT46" s="169"/>
      <c r="AU46" s="172" t="str">
        <f t="shared" si="2"/>
        <v>----</v>
      </c>
      <c r="AV46" s="173" t="str">
        <f t="shared" si="3"/>
        <v>----</v>
      </c>
      <c r="AW46" s="2"/>
      <c r="AX46" s="2"/>
      <c r="AY46" s="2"/>
      <c r="AZ46" s="2"/>
      <c r="BM46" s="586"/>
      <c r="BN46" s="472">
        <v>21811</v>
      </c>
      <c r="BO46" s="472" t="s">
        <v>531</v>
      </c>
      <c r="BP46" s="472"/>
      <c r="BQ46" s="473"/>
      <c r="BR46" s="473"/>
      <c r="BS46" s="169"/>
      <c r="BT46" s="169"/>
      <c r="BU46" s="172" t="str">
        <f t="shared" si="4"/>
        <v>----</v>
      </c>
      <c r="BV46" s="173" t="str">
        <f t="shared" si="5"/>
        <v>----</v>
      </c>
    </row>
    <row r="47" spans="13:74" s="1" customFormat="1" ht="30" customHeight="1">
      <c r="M47" s="586"/>
      <c r="N47" s="472">
        <v>21812</v>
      </c>
      <c r="O47" s="472" t="s">
        <v>532</v>
      </c>
      <c r="P47" s="472" t="s">
        <v>491</v>
      </c>
      <c r="Q47" s="473">
        <v>1</v>
      </c>
      <c r="R47" s="473">
        <v>0.95</v>
      </c>
      <c r="S47" s="497">
        <v>0.7</v>
      </c>
      <c r="T47" s="497">
        <v>0.55000000000000004</v>
      </c>
      <c r="U47" s="172" t="str">
        <f t="shared" si="6"/>
        <v>SI</v>
      </c>
      <c r="V47" s="173" t="str">
        <f t="shared" si="7"/>
        <v>SI</v>
      </c>
      <c r="W47" s="2"/>
      <c r="X47" s="2"/>
      <c r="Y47" s="2"/>
      <c r="Z47" s="2"/>
      <c r="AM47" s="586"/>
      <c r="AN47" s="472">
        <v>21812</v>
      </c>
      <c r="AO47" s="472" t="s">
        <v>532</v>
      </c>
      <c r="AP47" s="472"/>
      <c r="AQ47" s="473"/>
      <c r="AR47" s="473"/>
      <c r="AS47" s="169"/>
      <c r="AT47" s="169"/>
      <c r="AU47" s="172" t="str">
        <f t="shared" si="2"/>
        <v>----</v>
      </c>
      <c r="AV47" s="173" t="str">
        <f t="shared" si="3"/>
        <v>----</v>
      </c>
      <c r="AW47" s="2"/>
      <c r="AX47" s="2"/>
      <c r="AY47" s="2"/>
      <c r="AZ47" s="2"/>
      <c r="BM47" s="586"/>
      <c r="BN47" s="472">
        <v>21812</v>
      </c>
      <c r="BO47" s="472" t="s">
        <v>532</v>
      </c>
      <c r="BP47" s="472"/>
      <c r="BQ47" s="473"/>
      <c r="BR47" s="473"/>
      <c r="BS47" s="169"/>
      <c r="BT47" s="169"/>
      <c r="BU47" s="172" t="str">
        <f t="shared" si="4"/>
        <v>----</v>
      </c>
      <c r="BV47" s="173" t="str">
        <f t="shared" si="5"/>
        <v>----</v>
      </c>
    </row>
    <row r="48" spans="13:74" s="1" customFormat="1" ht="30" customHeight="1">
      <c r="M48" s="586"/>
      <c r="N48" s="472">
        <v>21813</v>
      </c>
      <c r="O48" s="472" t="s">
        <v>533</v>
      </c>
      <c r="P48" s="472" t="s">
        <v>491</v>
      </c>
      <c r="Q48" s="473">
        <v>0.77777777777777801</v>
      </c>
      <c r="R48" s="473">
        <v>0.77777777777777801</v>
      </c>
      <c r="S48" s="497">
        <v>0.7</v>
      </c>
      <c r="T48" s="497">
        <v>0.55000000000000004</v>
      </c>
      <c r="U48" s="172" t="str">
        <f t="shared" si="6"/>
        <v>SI</v>
      </c>
      <c r="V48" s="173" t="str">
        <f t="shared" si="7"/>
        <v>SI</v>
      </c>
      <c r="W48" s="2"/>
      <c r="X48" s="2"/>
      <c r="Y48" s="2"/>
      <c r="Z48" s="2"/>
      <c r="AM48" s="586"/>
      <c r="AN48" s="472">
        <v>21813</v>
      </c>
      <c r="AO48" s="472" t="s">
        <v>533</v>
      </c>
      <c r="AP48" s="472"/>
      <c r="AQ48" s="473"/>
      <c r="AR48" s="473"/>
      <c r="AS48" s="169"/>
      <c r="AT48" s="169"/>
      <c r="AU48" s="172" t="str">
        <f t="shared" si="2"/>
        <v>----</v>
      </c>
      <c r="AV48" s="173" t="str">
        <f t="shared" si="3"/>
        <v>----</v>
      </c>
      <c r="AW48" s="2"/>
      <c r="AX48" s="2"/>
      <c r="AY48" s="2"/>
      <c r="AZ48" s="2"/>
      <c r="BM48" s="586"/>
      <c r="BN48" s="472">
        <v>21813</v>
      </c>
      <c r="BO48" s="472" t="s">
        <v>533</v>
      </c>
      <c r="BP48" s="472"/>
      <c r="BQ48" s="473"/>
      <c r="BR48" s="473"/>
      <c r="BS48" s="169"/>
      <c r="BT48" s="169"/>
      <c r="BU48" s="172" t="str">
        <f t="shared" si="4"/>
        <v>----</v>
      </c>
      <c r="BV48" s="173" t="str">
        <f t="shared" si="5"/>
        <v>----</v>
      </c>
    </row>
    <row r="49" spans="13:74" s="1" customFormat="1" ht="30" customHeight="1">
      <c r="M49" s="586"/>
      <c r="N49" s="472">
        <v>21814</v>
      </c>
      <c r="O49" s="472" t="s">
        <v>534</v>
      </c>
      <c r="P49" s="472" t="s">
        <v>491</v>
      </c>
      <c r="Q49" s="473">
        <v>0.85714285714285698</v>
      </c>
      <c r="R49" s="473">
        <v>0.85714285714285698</v>
      </c>
      <c r="S49" s="497">
        <v>0.7</v>
      </c>
      <c r="T49" s="497">
        <v>0.55000000000000004</v>
      </c>
      <c r="U49" s="172" t="str">
        <f t="shared" si="6"/>
        <v>SI</v>
      </c>
      <c r="V49" s="173" t="str">
        <f t="shared" si="7"/>
        <v>SI</v>
      </c>
      <c r="W49" s="2"/>
      <c r="X49" s="2"/>
      <c r="Y49" s="2"/>
      <c r="Z49" s="2"/>
      <c r="AM49" s="586"/>
      <c r="AN49" s="472">
        <v>21814</v>
      </c>
      <c r="AO49" s="472" t="s">
        <v>534</v>
      </c>
      <c r="AP49" s="472"/>
      <c r="AQ49" s="473"/>
      <c r="AR49" s="473"/>
      <c r="AS49" s="169"/>
      <c r="AT49" s="169"/>
      <c r="AU49" s="172" t="str">
        <f t="shared" si="2"/>
        <v>----</v>
      </c>
      <c r="AV49" s="173" t="str">
        <f t="shared" si="3"/>
        <v>----</v>
      </c>
      <c r="AW49" s="2"/>
      <c r="AX49" s="2"/>
      <c r="AY49" s="2"/>
      <c r="AZ49" s="2"/>
      <c r="BM49" s="586"/>
      <c r="BN49" s="472">
        <v>21814</v>
      </c>
      <c r="BO49" s="472" t="s">
        <v>534</v>
      </c>
      <c r="BP49" s="472"/>
      <c r="BQ49" s="473"/>
      <c r="BR49" s="473"/>
      <c r="BS49" s="169"/>
      <c r="BT49" s="169"/>
      <c r="BU49" s="172" t="str">
        <f t="shared" si="4"/>
        <v>----</v>
      </c>
      <c r="BV49" s="173" t="str">
        <f t="shared" si="5"/>
        <v>----</v>
      </c>
    </row>
    <row r="50" spans="13:74" s="1" customFormat="1" ht="30" customHeight="1">
      <c r="M50" s="586"/>
      <c r="N50" s="472">
        <v>21815</v>
      </c>
      <c r="O50" s="472" t="s">
        <v>535</v>
      </c>
      <c r="P50" s="472" t="s">
        <v>491</v>
      </c>
      <c r="Q50" s="473">
        <v>0.78260869565217395</v>
      </c>
      <c r="R50" s="473">
        <v>0.54545454545454497</v>
      </c>
      <c r="S50" s="497">
        <v>0.7</v>
      </c>
      <c r="T50" s="497">
        <v>0.55000000000000004</v>
      </c>
      <c r="U50" s="172" t="str">
        <f t="shared" si="6"/>
        <v>SI</v>
      </c>
      <c r="V50" s="173" t="str">
        <f t="shared" si="7"/>
        <v>NON</v>
      </c>
      <c r="W50" s="2"/>
      <c r="X50" s="2"/>
      <c r="Y50" s="2"/>
      <c r="Z50" s="2"/>
      <c r="AM50" s="586"/>
      <c r="AN50" s="472">
        <v>21815</v>
      </c>
      <c r="AO50" s="472" t="s">
        <v>535</v>
      </c>
      <c r="AP50" s="472"/>
      <c r="AQ50" s="473"/>
      <c r="AR50" s="473"/>
      <c r="AS50" s="169"/>
      <c r="AT50" s="169"/>
      <c r="AU50" s="172" t="str">
        <f t="shared" si="2"/>
        <v>----</v>
      </c>
      <c r="AV50" s="173" t="str">
        <f t="shared" si="3"/>
        <v>----</v>
      </c>
      <c r="AW50" s="2"/>
      <c r="AX50" s="2"/>
      <c r="AY50" s="2"/>
      <c r="AZ50" s="2"/>
      <c r="BM50" s="586"/>
      <c r="BN50" s="472">
        <v>21815</v>
      </c>
      <c r="BO50" s="472" t="s">
        <v>535</v>
      </c>
      <c r="BP50" s="472"/>
      <c r="BQ50" s="473"/>
      <c r="BR50" s="473"/>
      <c r="BS50" s="169"/>
      <c r="BT50" s="169"/>
      <c r="BU50" s="172" t="str">
        <f t="shared" si="4"/>
        <v>----</v>
      </c>
      <c r="BV50" s="173" t="str">
        <f t="shared" si="5"/>
        <v>----</v>
      </c>
    </row>
    <row r="51" spans="13:74" s="1" customFormat="1" ht="30" customHeight="1">
      <c r="M51" s="586"/>
      <c r="N51" s="472">
        <v>21816</v>
      </c>
      <c r="O51" s="472" t="s">
        <v>536</v>
      </c>
      <c r="P51" s="472" t="s">
        <v>491</v>
      </c>
      <c r="Q51" s="473">
        <v>1</v>
      </c>
      <c r="R51" s="473">
        <v>0.94736842105263197</v>
      </c>
      <c r="S51" s="497">
        <v>0.7</v>
      </c>
      <c r="T51" s="497">
        <v>0.55000000000000004</v>
      </c>
      <c r="U51" s="172" t="str">
        <f t="shared" si="6"/>
        <v>SI</v>
      </c>
      <c r="V51" s="173" t="str">
        <f t="shared" si="7"/>
        <v>SI</v>
      </c>
      <c r="W51" s="2"/>
      <c r="X51" s="2"/>
      <c r="Y51" s="2"/>
      <c r="Z51" s="2"/>
      <c r="AM51" s="586"/>
      <c r="AN51" s="472">
        <v>21816</v>
      </c>
      <c r="AO51" s="472" t="s">
        <v>536</v>
      </c>
      <c r="AP51" s="472"/>
      <c r="AQ51" s="473"/>
      <c r="AR51" s="473"/>
      <c r="AS51" s="169"/>
      <c r="AT51" s="169"/>
      <c r="AU51" s="172" t="str">
        <f t="shared" si="2"/>
        <v>----</v>
      </c>
      <c r="AV51" s="173" t="str">
        <f t="shared" si="3"/>
        <v>----</v>
      </c>
      <c r="AW51" s="2"/>
      <c r="AX51" s="2"/>
      <c r="AY51" s="2"/>
      <c r="AZ51" s="2"/>
      <c r="BM51" s="586"/>
      <c r="BN51" s="472">
        <v>21816</v>
      </c>
      <c r="BO51" s="472" t="s">
        <v>536</v>
      </c>
      <c r="BP51" s="472"/>
      <c r="BQ51" s="473"/>
      <c r="BR51" s="473"/>
      <c r="BS51" s="169"/>
      <c r="BT51" s="169"/>
      <c r="BU51" s="172" t="str">
        <f t="shared" si="4"/>
        <v>----</v>
      </c>
      <c r="BV51" s="173" t="str">
        <f t="shared" si="5"/>
        <v>----</v>
      </c>
    </row>
    <row r="52" spans="13:74" s="1" customFormat="1" ht="30" customHeight="1">
      <c r="M52" s="586"/>
      <c r="N52" s="472">
        <v>21817</v>
      </c>
      <c r="O52" s="472" t="s">
        <v>537</v>
      </c>
      <c r="P52" s="472" t="s">
        <v>491</v>
      </c>
      <c r="Q52" s="473">
        <v>0.9375</v>
      </c>
      <c r="R52" s="473">
        <v>0.9375</v>
      </c>
      <c r="S52" s="497">
        <v>0.7</v>
      </c>
      <c r="T52" s="497">
        <v>0.55000000000000004</v>
      </c>
      <c r="U52" s="172" t="str">
        <f t="shared" si="6"/>
        <v>SI</v>
      </c>
      <c r="V52" s="173" t="str">
        <f t="shared" si="7"/>
        <v>SI</v>
      </c>
      <c r="W52" s="2"/>
      <c r="X52" s="2"/>
      <c r="Y52" s="2"/>
      <c r="Z52" s="2"/>
      <c r="AM52" s="586"/>
      <c r="AN52" s="472">
        <v>21817</v>
      </c>
      <c r="AO52" s="472" t="s">
        <v>537</v>
      </c>
      <c r="AP52" s="472"/>
      <c r="AQ52" s="473"/>
      <c r="AR52" s="473"/>
      <c r="AS52" s="169"/>
      <c r="AT52" s="169"/>
      <c r="AU52" s="172" t="str">
        <f t="shared" si="2"/>
        <v>----</v>
      </c>
      <c r="AV52" s="173" t="str">
        <f t="shared" si="3"/>
        <v>----</v>
      </c>
      <c r="AW52" s="2"/>
      <c r="AX52" s="2"/>
      <c r="AY52" s="2"/>
      <c r="AZ52" s="2"/>
      <c r="BM52" s="586"/>
      <c r="BN52" s="472">
        <v>21817</v>
      </c>
      <c r="BO52" s="472" t="s">
        <v>537</v>
      </c>
      <c r="BP52" s="472"/>
      <c r="BQ52" s="473"/>
      <c r="BR52" s="473"/>
      <c r="BS52" s="169"/>
      <c r="BT52" s="169"/>
      <c r="BU52" s="172" t="str">
        <f t="shared" si="4"/>
        <v>----</v>
      </c>
      <c r="BV52" s="173" t="str">
        <f t="shared" si="5"/>
        <v>----</v>
      </c>
    </row>
    <row r="53" spans="13:74" s="1" customFormat="1" ht="30" customHeight="1">
      <c r="M53" s="586"/>
      <c r="N53" s="472">
        <v>21818</v>
      </c>
      <c r="O53" s="472" t="s">
        <v>538</v>
      </c>
      <c r="P53" s="472" t="s">
        <v>491</v>
      </c>
      <c r="Q53" s="473">
        <v>0.81818181818181801</v>
      </c>
      <c r="R53" s="473">
        <v>0.75</v>
      </c>
      <c r="S53" s="497">
        <v>0.7</v>
      </c>
      <c r="T53" s="497">
        <v>0.55000000000000004</v>
      </c>
      <c r="U53" s="172" t="str">
        <f t="shared" si="6"/>
        <v>SI</v>
      </c>
      <c r="V53" s="173" t="str">
        <f t="shared" si="7"/>
        <v>SI</v>
      </c>
      <c r="W53" s="2"/>
      <c r="X53" s="2"/>
      <c r="Y53" s="2"/>
      <c r="Z53" s="2"/>
      <c r="AM53" s="586"/>
      <c r="AN53" s="472">
        <v>21818</v>
      </c>
      <c r="AO53" s="472" t="s">
        <v>538</v>
      </c>
      <c r="AP53" s="472"/>
      <c r="AQ53" s="473"/>
      <c r="AR53" s="473"/>
      <c r="AS53" s="169"/>
      <c r="AT53" s="169"/>
      <c r="AU53" s="172" t="str">
        <f t="shared" si="2"/>
        <v>----</v>
      </c>
      <c r="AV53" s="173" t="str">
        <f t="shared" si="3"/>
        <v>----</v>
      </c>
      <c r="AW53" s="2"/>
      <c r="AX53" s="2"/>
      <c r="AY53" s="2"/>
      <c r="AZ53" s="2"/>
      <c r="BM53" s="586"/>
      <c r="BN53" s="472">
        <v>21818</v>
      </c>
      <c r="BO53" s="472" t="s">
        <v>538</v>
      </c>
      <c r="BP53" s="472"/>
      <c r="BQ53" s="473"/>
      <c r="BR53" s="473"/>
      <c r="BS53" s="169"/>
      <c r="BT53" s="169"/>
      <c r="BU53" s="172" t="str">
        <f t="shared" si="4"/>
        <v>----</v>
      </c>
      <c r="BV53" s="173" t="str">
        <f t="shared" si="5"/>
        <v>----</v>
      </c>
    </row>
    <row r="54" spans="13:74" s="1" customFormat="1" ht="30" customHeight="1">
      <c r="M54" s="586"/>
      <c r="N54" s="472">
        <v>21819</v>
      </c>
      <c r="O54" s="472" t="s">
        <v>539</v>
      </c>
      <c r="P54" s="472" t="s">
        <v>491</v>
      </c>
      <c r="Q54" s="473">
        <v>0.75</v>
      </c>
      <c r="R54" s="473">
        <v>0.66666666666666696</v>
      </c>
      <c r="S54" s="497">
        <v>0.7</v>
      </c>
      <c r="T54" s="497">
        <v>0.55000000000000004</v>
      </c>
      <c r="U54" s="172" t="str">
        <f t="shared" si="6"/>
        <v>SI</v>
      </c>
      <c r="V54" s="173" t="str">
        <f t="shared" si="7"/>
        <v>SI</v>
      </c>
      <c r="W54" s="2"/>
      <c r="X54" s="2"/>
      <c r="Y54" s="2"/>
      <c r="Z54" s="2"/>
      <c r="AM54" s="586"/>
      <c r="AN54" s="472">
        <v>21819</v>
      </c>
      <c r="AO54" s="472" t="s">
        <v>539</v>
      </c>
      <c r="AP54" s="472"/>
      <c r="AQ54" s="473"/>
      <c r="AR54" s="473"/>
      <c r="AS54" s="169"/>
      <c r="AT54" s="169"/>
      <c r="AU54" s="172" t="str">
        <f t="shared" si="2"/>
        <v>----</v>
      </c>
      <c r="AV54" s="173" t="str">
        <f t="shared" si="3"/>
        <v>----</v>
      </c>
      <c r="AW54" s="2"/>
      <c r="AX54" s="2"/>
      <c r="AY54" s="2"/>
      <c r="AZ54" s="2"/>
      <c r="BM54" s="586"/>
      <c r="BN54" s="472">
        <v>21819</v>
      </c>
      <c r="BO54" s="472" t="s">
        <v>539</v>
      </c>
      <c r="BP54" s="472"/>
      <c r="BQ54" s="473"/>
      <c r="BR54" s="473"/>
      <c r="BS54" s="169"/>
      <c r="BT54" s="169"/>
      <c r="BU54" s="172" t="str">
        <f t="shared" si="4"/>
        <v>----</v>
      </c>
      <c r="BV54" s="173" t="str">
        <f t="shared" si="5"/>
        <v>----</v>
      </c>
    </row>
    <row r="55" spans="13:74" s="1" customFormat="1" ht="30" customHeight="1">
      <c r="M55" s="586"/>
      <c r="N55" s="472">
        <v>21820</v>
      </c>
      <c r="O55" s="472" t="s">
        <v>540</v>
      </c>
      <c r="P55" s="472" t="s">
        <v>491</v>
      </c>
      <c r="Q55" s="473">
        <v>0.92857142857142905</v>
      </c>
      <c r="R55" s="473">
        <v>0.8125</v>
      </c>
      <c r="S55" s="497">
        <v>0.7</v>
      </c>
      <c r="T55" s="497">
        <v>0.55000000000000004</v>
      </c>
      <c r="U55" s="172" t="str">
        <f t="shared" si="6"/>
        <v>SI</v>
      </c>
      <c r="V55" s="173" t="str">
        <f t="shared" si="7"/>
        <v>SI</v>
      </c>
      <c r="W55" s="2"/>
      <c r="X55" s="2"/>
      <c r="Y55" s="2"/>
      <c r="Z55" s="2"/>
      <c r="AM55" s="586"/>
      <c r="AN55" s="472">
        <v>21820</v>
      </c>
      <c r="AO55" s="472" t="s">
        <v>540</v>
      </c>
      <c r="AP55" s="472"/>
      <c r="AQ55" s="473"/>
      <c r="AR55" s="473"/>
      <c r="AS55" s="169"/>
      <c r="AT55" s="169"/>
      <c r="AU55" s="172" t="str">
        <f t="shared" si="2"/>
        <v>----</v>
      </c>
      <c r="AV55" s="173" t="str">
        <f t="shared" si="3"/>
        <v>----</v>
      </c>
      <c r="AW55" s="2"/>
      <c r="AX55" s="2"/>
      <c r="AY55" s="2"/>
      <c r="AZ55" s="2"/>
      <c r="BM55" s="586"/>
      <c r="BN55" s="472">
        <v>21820</v>
      </c>
      <c r="BO55" s="472" t="s">
        <v>540</v>
      </c>
      <c r="BP55" s="472"/>
      <c r="BQ55" s="473"/>
      <c r="BR55" s="473"/>
      <c r="BS55" s="169"/>
      <c r="BT55" s="169"/>
      <c r="BU55" s="172" t="str">
        <f t="shared" si="4"/>
        <v>----</v>
      </c>
      <c r="BV55" s="173" t="str">
        <f t="shared" si="5"/>
        <v>----</v>
      </c>
    </row>
    <row r="56" spans="13:74" s="1" customFormat="1" ht="30" customHeight="1">
      <c r="M56" s="586"/>
      <c r="N56" s="472">
        <v>21821</v>
      </c>
      <c r="O56" s="472" t="s">
        <v>541</v>
      </c>
      <c r="P56" s="472" t="s">
        <v>491</v>
      </c>
      <c r="Q56" s="473">
        <v>1</v>
      </c>
      <c r="R56" s="473">
        <v>0.81818181818181801</v>
      </c>
      <c r="S56" s="497">
        <v>0.7</v>
      </c>
      <c r="T56" s="497">
        <v>0.55000000000000004</v>
      </c>
      <c r="U56" s="172" t="str">
        <f t="shared" si="6"/>
        <v>SI</v>
      </c>
      <c r="V56" s="173" t="str">
        <f t="shared" si="7"/>
        <v>SI</v>
      </c>
      <c r="W56" s="2"/>
      <c r="X56" s="2"/>
      <c r="Y56" s="2"/>
      <c r="Z56" s="2"/>
      <c r="AM56" s="586"/>
      <c r="AN56" s="472">
        <v>21821</v>
      </c>
      <c r="AO56" s="472" t="s">
        <v>541</v>
      </c>
      <c r="AP56" s="472"/>
      <c r="AQ56" s="473"/>
      <c r="AR56" s="473"/>
      <c r="AS56" s="169"/>
      <c r="AT56" s="169"/>
      <c r="AU56" s="172" t="str">
        <f t="shared" si="2"/>
        <v>----</v>
      </c>
      <c r="AV56" s="173" t="str">
        <f t="shared" si="3"/>
        <v>----</v>
      </c>
      <c r="AW56" s="2"/>
      <c r="AX56" s="2"/>
      <c r="AY56" s="2"/>
      <c r="AZ56" s="2"/>
      <c r="BM56" s="586"/>
      <c r="BN56" s="472">
        <v>21821</v>
      </c>
      <c r="BO56" s="472" t="s">
        <v>541</v>
      </c>
      <c r="BP56" s="472"/>
      <c r="BQ56" s="473"/>
      <c r="BR56" s="473"/>
      <c r="BS56" s="169"/>
      <c r="BT56" s="169"/>
      <c r="BU56" s="172" t="str">
        <f t="shared" si="4"/>
        <v>----</v>
      </c>
      <c r="BV56" s="173" t="str">
        <f t="shared" si="5"/>
        <v>----</v>
      </c>
    </row>
    <row r="57" spans="13:74" s="1" customFormat="1" ht="30" customHeight="1">
      <c r="M57" s="586"/>
      <c r="N57" s="472">
        <v>21822</v>
      </c>
      <c r="O57" s="472" t="s">
        <v>542</v>
      </c>
      <c r="P57" s="472" t="s">
        <v>491</v>
      </c>
      <c r="Q57" s="473">
        <v>1</v>
      </c>
      <c r="R57" s="473">
        <v>1</v>
      </c>
      <c r="S57" s="497">
        <v>0.7</v>
      </c>
      <c r="T57" s="497">
        <v>0.55000000000000004</v>
      </c>
      <c r="U57" s="172" t="str">
        <f t="shared" si="6"/>
        <v>SI</v>
      </c>
      <c r="V57" s="173" t="str">
        <f t="shared" si="7"/>
        <v>SI</v>
      </c>
      <c r="W57" s="2"/>
      <c r="X57" s="2"/>
      <c r="Y57" s="2"/>
      <c r="Z57" s="2"/>
      <c r="AM57" s="586"/>
      <c r="AN57" s="472">
        <v>21822</v>
      </c>
      <c r="AO57" s="472" t="s">
        <v>542</v>
      </c>
      <c r="AP57" s="472"/>
      <c r="AQ57" s="473"/>
      <c r="AR57" s="473"/>
      <c r="AS57" s="169"/>
      <c r="AT57" s="169"/>
      <c r="AU57" s="172" t="str">
        <f t="shared" si="2"/>
        <v>----</v>
      </c>
      <c r="AV57" s="173" t="str">
        <f t="shared" si="3"/>
        <v>----</v>
      </c>
      <c r="AW57" s="2"/>
      <c r="AX57" s="2"/>
      <c r="AY57" s="2"/>
      <c r="AZ57" s="2"/>
      <c r="BM57" s="586"/>
      <c r="BN57" s="472">
        <v>21822</v>
      </c>
      <c r="BO57" s="472" t="s">
        <v>542</v>
      </c>
      <c r="BP57" s="472"/>
      <c r="BQ57" s="473"/>
      <c r="BR57" s="473"/>
      <c r="BS57" s="169"/>
      <c r="BT57" s="169"/>
      <c r="BU57" s="172" t="str">
        <f t="shared" si="4"/>
        <v>----</v>
      </c>
      <c r="BV57" s="173" t="str">
        <f t="shared" si="5"/>
        <v>----</v>
      </c>
    </row>
    <row r="58" spans="13:74" s="1" customFormat="1" ht="30" customHeight="1">
      <c r="M58" s="586"/>
      <c r="N58" s="472">
        <v>21823</v>
      </c>
      <c r="O58" s="472" t="s">
        <v>543</v>
      </c>
      <c r="P58" s="472" t="s">
        <v>491</v>
      </c>
      <c r="Q58" s="473">
        <v>1</v>
      </c>
      <c r="R58" s="473">
        <v>0.83333333333333304</v>
      </c>
      <c r="S58" s="497">
        <v>0.7</v>
      </c>
      <c r="T58" s="497">
        <v>0.55000000000000004</v>
      </c>
      <c r="U58" s="172" t="str">
        <f t="shared" si="6"/>
        <v>SI</v>
      </c>
      <c r="V58" s="173" t="str">
        <f t="shared" si="7"/>
        <v>SI</v>
      </c>
      <c r="W58" s="2"/>
      <c r="X58" s="2"/>
      <c r="Y58" s="2"/>
      <c r="Z58" s="2"/>
      <c r="AM58" s="586"/>
      <c r="AN58" s="472">
        <v>21823</v>
      </c>
      <c r="AO58" s="472" t="s">
        <v>543</v>
      </c>
      <c r="AP58" s="472"/>
      <c r="AQ58" s="473"/>
      <c r="AR58" s="473"/>
      <c r="AS58" s="169"/>
      <c r="AT58" s="169"/>
      <c r="AU58" s="172" t="str">
        <f t="shared" si="2"/>
        <v>----</v>
      </c>
      <c r="AV58" s="173" t="str">
        <f t="shared" si="3"/>
        <v>----</v>
      </c>
      <c r="AW58" s="2"/>
      <c r="AX58" s="2"/>
      <c r="AY58" s="2"/>
      <c r="AZ58" s="2"/>
      <c r="BM58" s="586"/>
      <c r="BN58" s="472">
        <v>21823</v>
      </c>
      <c r="BO58" s="472" t="s">
        <v>543</v>
      </c>
      <c r="BP58" s="472"/>
      <c r="BQ58" s="473"/>
      <c r="BR58" s="473"/>
      <c r="BS58" s="169"/>
      <c r="BT58" s="169"/>
      <c r="BU58" s="172" t="str">
        <f t="shared" si="4"/>
        <v>----</v>
      </c>
      <c r="BV58" s="173" t="str">
        <f t="shared" si="5"/>
        <v>----</v>
      </c>
    </row>
    <row r="59" spans="13:74" s="1" customFormat="1" ht="30" customHeight="1">
      <c r="M59" s="586"/>
      <c r="N59" s="472">
        <v>21824</v>
      </c>
      <c r="O59" s="472" t="s">
        <v>544</v>
      </c>
      <c r="P59" s="472" t="s">
        <v>491</v>
      </c>
      <c r="Q59" s="473">
        <v>1</v>
      </c>
      <c r="R59" s="473">
        <v>1</v>
      </c>
      <c r="S59" s="497">
        <v>0.7</v>
      </c>
      <c r="T59" s="497">
        <v>0.55000000000000004</v>
      </c>
      <c r="U59" s="172" t="str">
        <f t="shared" si="6"/>
        <v>SI</v>
      </c>
      <c r="V59" s="173" t="str">
        <f t="shared" si="7"/>
        <v>SI</v>
      </c>
      <c r="W59" s="2"/>
      <c r="X59" s="2"/>
      <c r="Y59" s="2"/>
      <c r="Z59" s="2"/>
      <c r="AM59" s="586"/>
      <c r="AN59" s="472">
        <v>21824</v>
      </c>
      <c r="AO59" s="472" t="s">
        <v>544</v>
      </c>
      <c r="AP59" s="472"/>
      <c r="AQ59" s="473"/>
      <c r="AR59" s="473"/>
      <c r="AS59" s="169"/>
      <c r="AT59" s="169"/>
      <c r="AU59" s="172" t="str">
        <f t="shared" si="2"/>
        <v>----</v>
      </c>
      <c r="AV59" s="173" t="str">
        <f t="shared" si="3"/>
        <v>----</v>
      </c>
      <c r="AW59" s="2"/>
      <c r="AX59" s="2"/>
      <c r="AY59" s="2"/>
      <c r="AZ59" s="2"/>
      <c r="BM59" s="586"/>
      <c r="BN59" s="472">
        <v>21824</v>
      </c>
      <c r="BO59" s="472" t="s">
        <v>544</v>
      </c>
      <c r="BP59" s="472"/>
      <c r="BQ59" s="473"/>
      <c r="BR59" s="473"/>
      <c r="BS59" s="169"/>
      <c r="BT59" s="169"/>
      <c r="BU59" s="172" t="str">
        <f t="shared" si="4"/>
        <v>----</v>
      </c>
      <c r="BV59" s="173" t="str">
        <f t="shared" si="5"/>
        <v>----</v>
      </c>
    </row>
    <row r="60" spans="13:74" s="1" customFormat="1" ht="30" customHeight="1">
      <c r="M60" s="586"/>
      <c r="N60" s="472">
        <v>21825</v>
      </c>
      <c r="O60" s="472" t="s">
        <v>545</v>
      </c>
      <c r="P60" s="472" t="s">
        <v>491</v>
      </c>
      <c r="Q60" s="473">
        <v>1</v>
      </c>
      <c r="R60" s="473">
        <v>0.83333333333333304</v>
      </c>
      <c r="S60" s="497">
        <v>0.7</v>
      </c>
      <c r="T60" s="497">
        <v>0.55000000000000004</v>
      </c>
      <c r="U60" s="172" t="str">
        <f t="shared" si="6"/>
        <v>SI</v>
      </c>
      <c r="V60" s="173" t="str">
        <f t="shared" si="7"/>
        <v>SI</v>
      </c>
      <c r="W60" s="2"/>
      <c r="X60" s="2"/>
      <c r="Y60" s="2"/>
      <c r="Z60" s="2"/>
      <c r="AM60" s="586"/>
      <c r="AN60" s="472">
        <v>21825</v>
      </c>
      <c r="AO60" s="472" t="s">
        <v>545</v>
      </c>
      <c r="AP60" s="472"/>
      <c r="AQ60" s="473"/>
      <c r="AR60" s="473"/>
      <c r="AS60" s="169"/>
      <c r="AT60" s="169"/>
      <c r="AU60" s="172" t="str">
        <f t="shared" si="2"/>
        <v>----</v>
      </c>
      <c r="AV60" s="173" t="str">
        <f t="shared" si="3"/>
        <v>----</v>
      </c>
      <c r="AW60" s="2"/>
      <c r="AX60" s="2"/>
      <c r="AY60" s="2"/>
      <c r="AZ60" s="2"/>
      <c r="BM60" s="586"/>
      <c r="BN60" s="472">
        <v>21825</v>
      </c>
      <c r="BO60" s="472" t="s">
        <v>545</v>
      </c>
      <c r="BP60" s="472"/>
      <c r="BQ60" s="473"/>
      <c r="BR60" s="473"/>
      <c r="BS60" s="169"/>
      <c r="BT60" s="169"/>
      <c r="BU60" s="172" t="str">
        <f t="shared" si="4"/>
        <v>----</v>
      </c>
      <c r="BV60" s="173" t="str">
        <f t="shared" si="5"/>
        <v>----</v>
      </c>
    </row>
    <row r="61" spans="13:74" s="1" customFormat="1" ht="30" customHeight="1">
      <c r="M61" s="586"/>
      <c r="N61" s="472">
        <v>21826</v>
      </c>
      <c r="O61" s="472" t="s">
        <v>546</v>
      </c>
      <c r="P61" s="472" t="s">
        <v>491</v>
      </c>
      <c r="Q61" s="473">
        <v>1</v>
      </c>
      <c r="R61" s="473">
        <v>1</v>
      </c>
      <c r="S61" s="497">
        <v>0.7</v>
      </c>
      <c r="T61" s="497">
        <v>0.55000000000000004</v>
      </c>
      <c r="U61" s="172" t="str">
        <f t="shared" si="6"/>
        <v>SI</v>
      </c>
      <c r="V61" s="173" t="str">
        <f t="shared" si="7"/>
        <v>SI</v>
      </c>
      <c r="W61" s="2"/>
      <c r="X61" s="2"/>
      <c r="Y61" s="2"/>
      <c r="Z61" s="2"/>
      <c r="AM61" s="586"/>
      <c r="AN61" s="472">
        <v>21826</v>
      </c>
      <c r="AO61" s="472" t="s">
        <v>546</v>
      </c>
      <c r="AP61" s="472"/>
      <c r="AQ61" s="473"/>
      <c r="AR61" s="473"/>
      <c r="AS61" s="169"/>
      <c r="AT61" s="169"/>
      <c r="AU61" s="172" t="str">
        <f t="shared" si="2"/>
        <v>----</v>
      </c>
      <c r="AV61" s="173" t="str">
        <f t="shared" si="3"/>
        <v>----</v>
      </c>
      <c r="AW61" s="2"/>
      <c r="AX61" s="2"/>
      <c r="AY61" s="2"/>
      <c r="AZ61" s="2"/>
      <c r="BM61" s="586"/>
      <c r="BN61" s="472">
        <v>21826</v>
      </c>
      <c r="BO61" s="472" t="s">
        <v>546</v>
      </c>
      <c r="BP61" s="472"/>
      <c r="BQ61" s="473"/>
      <c r="BR61" s="473"/>
      <c r="BS61" s="169"/>
      <c r="BT61" s="169"/>
      <c r="BU61" s="172" t="str">
        <f t="shared" si="4"/>
        <v>----</v>
      </c>
      <c r="BV61" s="173" t="str">
        <f t="shared" si="5"/>
        <v>----</v>
      </c>
    </row>
    <row r="62" spans="13:74" s="1" customFormat="1" ht="30" customHeight="1">
      <c r="M62" s="586"/>
      <c r="N62" s="472">
        <v>21827</v>
      </c>
      <c r="O62" s="472" t="s">
        <v>547</v>
      </c>
      <c r="P62" s="472" t="s">
        <v>491</v>
      </c>
      <c r="Q62" s="473">
        <v>1</v>
      </c>
      <c r="R62" s="473">
        <v>0.84210526315789502</v>
      </c>
      <c r="S62" s="497">
        <v>0.7</v>
      </c>
      <c r="T62" s="497">
        <v>0.55000000000000004</v>
      </c>
      <c r="U62" s="172" t="str">
        <f t="shared" si="6"/>
        <v>SI</v>
      </c>
      <c r="V62" s="173" t="str">
        <f t="shared" si="7"/>
        <v>SI</v>
      </c>
      <c r="W62" s="2"/>
      <c r="X62" s="2"/>
      <c r="Y62" s="2"/>
      <c r="Z62" s="2"/>
      <c r="AM62" s="586"/>
      <c r="AN62" s="472">
        <v>21827</v>
      </c>
      <c r="AO62" s="472" t="s">
        <v>547</v>
      </c>
      <c r="AP62" s="472"/>
      <c r="AQ62" s="473"/>
      <c r="AR62" s="473"/>
      <c r="AS62" s="169"/>
      <c r="AT62" s="169"/>
      <c r="AU62" s="172" t="str">
        <f t="shared" si="2"/>
        <v>----</v>
      </c>
      <c r="AV62" s="173" t="str">
        <f t="shared" si="3"/>
        <v>----</v>
      </c>
      <c r="AW62" s="2"/>
      <c r="AX62" s="2"/>
      <c r="AY62" s="2"/>
      <c r="AZ62" s="2"/>
      <c r="BM62" s="586"/>
      <c r="BN62" s="472">
        <v>21827</v>
      </c>
      <c r="BO62" s="472" t="s">
        <v>547</v>
      </c>
      <c r="BP62" s="472"/>
      <c r="BQ62" s="473"/>
      <c r="BR62" s="473"/>
      <c r="BS62" s="169"/>
      <c r="BT62" s="169"/>
      <c r="BU62" s="172" t="str">
        <f t="shared" si="4"/>
        <v>----</v>
      </c>
      <c r="BV62" s="173" t="str">
        <f t="shared" si="5"/>
        <v>----</v>
      </c>
    </row>
    <row r="63" spans="13:74" s="1" customFormat="1" ht="30" customHeight="1">
      <c r="M63" s="586"/>
      <c r="N63" s="472">
        <v>21828</v>
      </c>
      <c r="O63" s="472" t="s">
        <v>548</v>
      </c>
      <c r="P63" s="472" t="s">
        <v>491</v>
      </c>
      <c r="Q63" s="473">
        <v>1</v>
      </c>
      <c r="R63" s="473">
        <v>0.92592592592592604</v>
      </c>
      <c r="S63" s="497">
        <v>0.7</v>
      </c>
      <c r="T63" s="497">
        <v>0.55000000000000004</v>
      </c>
      <c r="U63" s="172" t="str">
        <f t="shared" si="6"/>
        <v>SI</v>
      </c>
      <c r="V63" s="173" t="str">
        <f t="shared" si="7"/>
        <v>SI</v>
      </c>
      <c r="W63" s="2"/>
      <c r="X63" s="2"/>
      <c r="Y63" s="2"/>
      <c r="Z63" s="2"/>
      <c r="AM63" s="586"/>
      <c r="AN63" s="472">
        <v>21828</v>
      </c>
      <c r="AO63" s="472" t="s">
        <v>548</v>
      </c>
      <c r="AP63" s="472"/>
      <c r="AQ63" s="473"/>
      <c r="AR63" s="473"/>
      <c r="AS63" s="169"/>
      <c r="AT63" s="169"/>
      <c r="AU63" s="172" t="str">
        <f t="shared" si="2"/>
        <v>----</v>
      </c>
      <c r="AV63" s="173" t="str">
        <f t="shared" si="3"/>
        <v>----</v>
      </c>
      <c r="AW63" s="2"/>
      <c r="AX63" s="2"/>
      <c r="AY63" s="2"/>
      <c r="AZ63" s="2"/>
      <c r="BM63" s="586"/>
      <c r="BN63" s="472">
        <v>21828</v>
      </c>
      <c r="BO63" s="472" t="s">
        <v>548</v>
      </c>
      <c r="BP63" s="472"/>
      <c r="BQ63" s="473"/>
      <c r="BR63" s="473"/>
      <c r="BS63" s="169"/>
      <c r="BT63" s="169"/>
      <c r="BU63" s="172" t="str">
        <f t="shared" si="4"/>
        <v>----</v>
      </c>
      <c r="BV63" s="173" t="str">
        <f t="shared" si="5"/>
        <v>----</v>
      </c>
    </row>
    <row r="64" spans="13:74" s="1" customFormat="1" ht="30" customHeight="1">
      <c r="M64" s="586"/>
      <c r="N64" s="472">
        <v>21829</v>
      </c>
      <c r="O64" s="472" t="s">
        <v>549</v>
      </c>
      <c r="P64" s="472" t="s">
        <v>491</v>
      </c>
      <c r="Q64" s="473">
        <v>1</v>
      </c>
      <c r="R64" s="473">
        <v>1</v>
      </c>
      <c r="S64" s="497">
        <v>0.7</v>
      </c>
      <c r="T64" s="497">
        <v>0.55000000000000004</v>
      </c>
      <c r="U64" s="172" t="str">
        <f t="shared" si="6"/>
        <v>SI</v>
      </c>
      <c r="V64" s="173" t="str">
        <f t="shared" si="7"/>
        <v>SI</v>
      </c>
      <c r="W64" s="2"/>
      <c r="X64" s="2"/>
      <c r="Y64" s="2"/>
      <c r="Z64" s="2"/>
      <c r="AM64" s="586"/>
      <c r="AN64" s="472">
        <v>21829</v>
      </c>
      <c r="AO64" s="472" t="s">
        <v>549</v>
      </c>
      <c r="AP64" s="472"/>
      <c r="AQ64" s="473"/>
      <c r="AR64" s="473"/>
      <c r="AS64" s="169"/>
      <c r="AT64" s="169"/>
      <c r="AU64" s="172" t="str">
        <f t="shared" si="2"/>
        <v>----</v>
      </c>
      <c r="AV64" s="173" t="str">
        <f t="shared" si="3"/>
        <v>----</v>
      </c>
      <c r="AW64" s="2"/>
      <c r="AX64" s="2"/>
      <c r="AY64" s="2"/>
      <c r="AZ64" s="2"/>
      <c r="BM64" s="586"/>
      <c r="BN64" s="472">
        <v>21829</v>
      </c>
      <c r="BO64" s="472" t="s">
        <v>549</v>
      </c>
      <c r="BP64" s="472"/>
      <c r="BQ64" s="473"/>
      <c r="BR64" s="473"/>
      <c r="BS64" s="169"/>
      <c r="BT64" s="169"/>
      <c r="BU64" s="172" t="str">
        <f t="shared" si="4"/>
        <v>----</v>
      </c>
      <c r="BV64" s="173" t="str">
        <f t="shared" si="5"/>
        <v>----</v>
      </c>
    </row>
    <row r="65" spans="13:74" s="1" customFormat="1" ht="30" customHeight="1">
      <c r="M65" s="586"/>
      <c r="N65" s="472">
        <v>21830</v>
      </c>
      <c r="O65" s="472" t="s">
        <v>550</v>
      </c>
      <c r="P65" s="472" t="s">
        <v>491</v>
      </c>
      <c r="Q65" s="473">
        <v>0.952380952380952</v>
      </c>
      <c r="R65" s="473">
        <v>0.952380952380952</v>
      </c>
      <c r="S65" s="497">
        <v>0.7</v>
      </c>
      <c r="T65" s="497">
        <v>0.55000000000000004</v>
      </c>
      <c r="U65" s="172" t="str">
        <f t="shared" si="6"/>
        <v>SI</v>
      </c>
      <c r="V65" s="173" t="str">
        <f t="shared" si="7"/>
        <v>SI</v>
      </c>
      <c r="W65" s="2"/>
      <c r="X65" s="2"/>
      <c r="Y65" s="2"/>
      <c r="Z65" s="2"/>
      <c r="AM65" s="586"/>
      <c r="AN65" s="472">
        <v>21830</v>
      </c>
      <c r="AO65" s="472" t="s">
        <v>550</v>
      </c>
      <c r="AP65" s="472"/>
      <c r="AQ65" s="473"/>
      <c r="AR65" s="473"/>
      <c r="AS65" s="169"/>
      <c r="AT65" s="169"/>
      <c r="AU65" s="172" t="str">
        <f t="shared" si="2"/>
        <v>----</v>
      </c>
      <c r="AV65" s="173" t="str">
        <f t="shared" si="3"/>
        <v>----</v>
      </c>
      <c r="AW65" s="2"/>
      <c r="AX65" s="2"/>
      <c r="AY65" s="2"/>
      <c r="AZ65" s="2"/>
      <c r="BM65" s="586"/>
      <c r="BN65" s="472">
        <v>21830</v>
      </c>
      <c r="BO65" s="472" t="s">
        <v>550</v>
      </c>
      <c r="BP65" s="472"/>
      <c r="BQ65" s="473"/>
      <c r="BR65" s="473"/>
      <c r="BS65" s="169"/>
      <c r="BT65" s="169"/>
      <c r="BU65" s="172" t="str">
        <f t="shared" si="4"/>
        <v>----</v>
      </c>
      <c r="BV65" s="173" t="str">
        <f t="shared" si="5"/>
        <v>----</v>
      </c>
    </row>
    <row r="66" spans="13:74" s="1" customFormat="1" ht="30" customHeight="1">
      <c r="M66" s="586"/>
      <c r="N66" s="472">
        <v>21831</v>
      </c>
      <c r="O66" s="472" t="s">
        <v>551</v>
      </c>
      <c r="P66" s="472" t="s">
        <v>491</v>
      </c>
      <c r="Q66" s="473">
        <v>1</v>
      </c>
      <c r="R66" s="473">
        <v>0.83333333333333304</v>
      </c>
      <c r="S66" s="497">
        <v>0.7</v>
      </c>
      <c r="T66" s="497">
        <v>0.55000000000000004</v>
      </c>
      <c r="U66" s="172" t="str">
        <f t="shared" si="6"/>
        <v>SI</v>
      </c>
      <c r="V66" s="173" t="str">
        <f t="shared" si="7"/>
        <v>SI</v>
      </c>
      <c r="W66" s="2"/>
      <c r="X66" s="2"/>
      <c r="Y66" s="2"/>
      <c r="Z66" s="2"/>
      <c r="AM66" s="586"/>
      <c r="AN66" s="472">
        <v>21831</v>
      </c>
      <c r="AO66" s="472" t="s">
        <v>551</v>
      </c>
      <c r="AP66" s="472"/>
      <c r="AQ66" s="473"/>
      <c r="AR66" s="473"/>
      <c r="AS66" s="169"/>
      <c r="AT66" s="169"/>
      <c r="AU66" s="172" t="str">
        <f t="shared" si="2"/>
        <v>----</v>
      </c>
      <c r="AV66" s="173" t="str">
        <f t="shared" si="3"/>
        <v>----</v>
      </c>
      <c r="AW66" s="2"/>
      <c r="AX66" s="2"/>
      <c r="AY66" s="2"/>
      <c r="AZ66" s="2"/>
      <c r="BM66" s="586"/>
      <c r="BN66" s="472">
        <v>21831</v>
      </c>
      <c r="BO66" s="472" t="s">
        <v>551</v>
      </c>
      <c r="BP66" s="472"/>
      <c r="BQ66" s="473"/>
      <c r="BR66" s="473"/>
      <c r="BS66" s="169"/>
      <c r="BT66" s="169"/>
      <c r="BU66" s="172" t="str">
        <f t="shared" si="4"/>
        <v>----</v>
      </c>
      <c r="BV66" s="173" t="str">
        <f t="shared" si="5"/>
        <v>----</v>
      </c>
    </row>
    <row r="67" spans="13:74" s="1" customFormat="1" ht="30" customHeight="1">
      <c r="M67" s="586"/>
      <c r="N67" s="472">
        <v>21832</v>
      </c>
      <c r="O67" s="472" t="s">
        <v>552</v>
      </c>
      <c r="P67" s="472" t="s">
        <v>491</v>
      </c>
      <c r="Q67" s="473">
        <v>1</v>
      </c>
      <c r="R67" s="473">
        <v>0.83333333333333304</v>
      </c>
      <c r="S67" s="497">
        <v>0.7</v>
      </c>
      <c r="T67" s="497">
        <v>0.55000000000000004</v>
      </c>
      <c r="U67" s="172" t="str">
        <f t="shared" si="6"/>
        <v>SI</v>
      </c>
      <c r="V67" s="173" t="str">
        <f t="shared" si="7"/>
        <v>SI</v>
      </c>
      <c r="W67" s="2"/>
      <c r="X67" s="2"/>
      <c r="Y67" s="2"/>
      <c r="Z67" s="2"/>
      <c r="AM67" s="586"/>
      <c r="AN67" s="472">
        <v>21832</v>
      </c>
      <c r="AO67" s="472" t="s">
        <v>552</v>
      </c>
      <c r="AP67" s="472"/>
      <c r="AQ67" s="473"/>
      <c r="AR67" s="473"/>
      <c r="AS67" s="169"/>
      <c r="AT67" s="169"/>
      <c r="AU67" s="172" t="str">
        <f t="shared" si="2"/>
        <v>----</v>
      </c>
      <c r="AV67" s="173" t="str">
        <f t="shared" si="3"/>
        <v>----</v>
      </c>
      <c r="AW67" s="2"/>
      <c r="AX67" s="2"/>
      <c r="AY67" s="2"/>
      <c r="AZ67" s="2"/>
      <c r="BM67" s="586"/>
      <c r="BN67" s="472">
        <v>21832</v>
      </c>
      <c r="BO67" s="472" t="s">
        <v>552</v>
      </c>
      <c r="BP67" s="472"/>
      <c r="BQ67" s="473"/>
      <c r="BR67" s="473"/>
      <c r="BS67" s="169"/>
      <c r="BT67" s="169"/>
      <c r="BU67" s="172" t="str">
        <f t="shared" si="4"/>
        <v>----</v>
      </c>
      <c r="BV67" s="173" t="str">
        <f t="shared" si="5"/>
        <v>----</v>
      </c>
    </row>
    <row r="68" spans="13:74" s="1" customFormat="1" ht="30" customHeight="1">
      <c r="M68" s="586"/>
      <c r="N68" s="472">
        <v>21833</v>
      </c>
      <c r="O68" s="472" t="s">
        <v>553</v>
      </c>
      <c r="P68" s="472" t="s">
        <v>491</v>
      </c>
      <c r="Q68" s="473">
        <v>1</v>
      </c>
      <c r="R68" s="473">
        <v>1</v>
      </c>
      <c r="S68" s="497">
        <v>0.7</v>
      </c>
      <c r="T68" s="497">
        <v>0.55000000000000004</v>
      </c>
      <c r="U68" s="172" t="str">
        <f t="shared" si="6"/>
        <v>SI</v>
      </c>
      <c r="V68" s="173" t="str">
        <f t="shared" si="7"/>
        <v>SI</v>
      </c>
      <c r="W68" s="2"/>
      <c r="X68" s="2"/>
      <c r="Y68" s="2"/>
      <c r="Z68" s="2"/>
      <c r="AM68" s="586"/>
      <c r="AN68" s="472">
        <v>21833</v>
      </c>
      <c r="AO68" s="472" t="s">
        <v>553</v>
      </c>
      <c r="AP68" s="472"/>
      <c r="AQ68" s="473"/>
      <c r="AR68" s="473"/>
      <c r="AS68" s="169"/>
      <c r="AT68" s="169"/>
      <c r="AU68" s="172" t="str">
        <f t="shared" si="2"/>
        <v>----</v>
      </c>
      <c r="AV68" s="173" t="str">
        <f t="shared" si="3"/>
        <v>----</v>
      </c>
      <c r="AW68" s="2"/>
      <c r="AX68" s="2"/>
      <c r="AY68" s="2"/>
      <c r="AZ68" s="2"/>
      <c r="BM68" s="586"/>
      <c r="BN68" s="472">
        <v>21833</v>
      </c>
      <c r="BO68" s="472" t="s">
        <v>553</v>
      </c>
      <c r="BP68" s="472"/>
      <c r="BQ68" s="473"/>
      <c r="BR68" s="473"/>
      <c r="BS68" s="169"/>
      <c r="BT68" s="169"/>
      <c r="BU68" s="172" t="str">
        <f t="shared" si="4"/>
        <v>----</v>
      </c>
      <c r="BV68" s="173" t="str">
        <f t="shared" si="5"/>
        <v>----</v>
      </c>
    </row>
    <row r="69" spans="13:74" s="1" customFormat="1" ht="30" customHeight="1">
      <c r="M69" s="586"/>
      <c r="N69" s="472">
        <v>21834</v>
      </c>
      <c r="O69" s="472" t="s">
        <v>554</v>
      </c>
      <c r="P69" s="472" t="s">
        <v>491</v>
      </c>
      <c r="Q69" s="473">
        <v>1</v>
      </c>
      <c r="R69" s="473">
        <v>1</v>
      </c>
      <c r="S69" s="497">
        <v>0.7</v>
      </c>
      <c r="T69" s="497">
        <v>0.55000000000000004</v>
      </c>
      <c r="U69" s="172" t="str">
        <f t="shared" si="6"/>
        <v>SI</v>
      </c>
      <c r="V69" s="173" t="str">
        <f t="shared" si="7"/>
        <v>SI</v>
      </c>
      <c r="W69" s="2"/>
      <c r="X69" s="2"/>
      <c r="Y69" s="2"/>
      <c r="Z69" s="2"/>
      <c r="AM69" s="586"/>
      <c r="AN69" s="472">
        <v>21834</v>
      </c>
      <c r="AO69" s="472" t="s">
        <v>554</v>
      </c>
      <c r="AP69" s="472"/>
      <c r="AQ69" s="473"/>
      <c r="AR69" s="473"/>
      <c r="AS69" s="169"/>
      <c r="AT69" s="169"/>
      <c r="AU69" s="172" t="str">
        <f t="shared" si="2"/>
        <v>----</v>
      </c>
      <c r="AV69" s="173" t="str">
        <f t="shared" si="3"/>
        <v>----</v>
      </c>
      <c r="AW69" s="2"/>
      <c r="AX69" s="2"/>
      <c r="AY69" s="2"/>
      <c r="AZ69" s="2"/>
      <c r="BM69" s="586"/>
      <c r="BN69" s="472">
        <v>21834</v>
      </c>
      <c r="BO69" s="472" t="s">
        <v>554</v>
      </c>
      <c r="BP69" s="472"/>
      <c r="BQ69" s="473"/>
      <c r="BR69" s="473"/>
      <c r="BS69" s="169"/>
      <c r="BT69" s="169"/>
      <c r="BU69" s="172" t="str">
        <f t="shared" si="4"/>
        <v>----</v>
      </c>
      <c r="BV69" s="173" t="str">
        <f t="shared" si="5"/>
        <v>----</v>
      </c>
    </row>
    <row r="70" spans="13:74" s="1" customFormat="1" ht="30" customHeight="1">
      <c r="M70" s="586"/>
      <c r="N70" s="472">
        <v>21836</v>
      </c>
      <c r="O70" s="472" t="s">
        <v>555</v>
      </c>
      <c r="P70" s="472" t="s">
        <v>491</v>
      </c>
      <c r="Q70" s="473">
        <v>1</v>
      </c>
      <c r="R70" s="473">
        <v>0.94117647058823495</v>
      </c>
      <c r="S70" s="497">
        <v>0.7</v>
      </c>
      <c r="T70" s="497">
        <v>0.55000000000000004</v>
      </c>
      <c r="U70" s="172" t="str">
        <f t="shared" ref="U70:U101" si="8">+IF(Q70=0,"----",IF(Q70&gt;=S70,"SI","NON"))</f>
        <v>SI</v>
      </c>
      <c r="V70" s="173" t="str">
        <f t="shared" ref="V70:V101" si="9">+IF(R70=0,"----",IF(R70&gt;=T70,"SI","NON"))</f>
        <v>SI</v>
      </c>
      <c r="W70" s="2"/>
      <c r="X70" s="2"/>
      <c r="Y70" s="2"/>
      <c r="Z70" s="2"/>
      <c r="AM70" s="586"/>
      <c r="AN70" s="472">
        <v>21836</v>
      </c>
      <c r="AO70" s="472" t="s">
        <v>555</v>
      </c>
      <c r="AP70" s="472"/>
      <c r="AQ70" s="473"/>
      <c r="AR70" s="473"/>
      <c r="AS70" s="169"/>
      <c r="AT70" s="169"/>
      <c r="AU70" s="172" t="str">
        <f t="shared" si="2"/>
        <v>----</v>
      </c>
      <c r="AV70" s="173" t="str">
        <f t="shared" si="3"/>
        <v>----</v>
      </c>
      <c r="AW70" s="2"/>
      <c r="AX70" s="2"/>
      <c r="AY70" s="2"/>
      <c r="AZ70" s="2"/>
      <c r="BM70" s="586"/>
      <c r="BN70" s="472">
        <v>21836</v>
      </c>
      <c r="BO70" s="472" t="s">
        <v>555</v>
      </c>
      <c r="BP70" s="472"/>
      <c r="BQ70" s="473"/>
      <c r="BR70" s="473"/>
      <c r="BS70" s="169"/>
      <c r="BT70" s="169"/>
      <c r="BU70" s="172" t="str">
        <f t="shared" si="4"/>
        <v>----</v>
      </c>
      <c r="BV70" s="173" t="str">
        <f t="shared" si="5"/>
        <v>----</v>
      </c>
    </row>
    <row r="71" spans="13:74" s="1" customFormat="1" ht="30" customHeight="1">
      <c r="M71" s="586"/>
      <c r="N71" s="472">
        <v>21837</v>
      </c>
      <c r="O71" s="472" t="s">
        <v>556</v>
      </c>
      <c r="P71" s="472" t="s">
        <v>491</v>
      </c>
      <c r="Q71" s="473">
        <v>1</v>
      </c>
      <c r="R71" s="473">
        <v>0.875</v>
      </c>
      <c r="S71" s="497">
        <v>0.7</v>
      </c>
      <c r="T71" s="497">
        <v>0.55000000000000004</v>
      </c>
      <c r="U71" s="172" t="str">
        <f t="shared" si="8"/>
        <v>SI</v>
      </c>
      <c r="V71" s="173" t="str">
        <f t="shared" si="9"/>
        <v>SI</v>
      </c>
      <c r="W71" s="2"/>
      <c r="X71" s="2"/>
      <c r="Y71" s="2"/>
      <c r="Z71" s="2"/>
      <c r="AM71" s="586"/>
      <c r="AN71" s="472">
        <v>21837</v>
      </c>
      <c r="AO71" s="472" t="s">
        <v>556</v>
      </c>
      <c r="AP71" s="472"/>
      <c r="AQ71" s="473"/>
      <c r="AR71" s="473"/>
      <c r="AS71" s="169"/>
      <c r="AT71" s="169"/>
      <c r="AU71" s="172" t="str">
        <f t="shared" ref="AU71:AU134" si="10">+IF(AQ71=0,"----",IF(AQ71&gt;=AS71,"SI","NON"))</f>
        <v>----</v>
      </c>
      <c r="AV71" s="173" t="str">
        <f t="shared" ref="AV71:AV134" si="11">+IF(AR71=0,"----",IF(AR71&gt;=AT71,"SI","NON"))</f>
        <v>----</v>
      </c>
      <c r="AW71" s="2"/>
      <c r="AX71" s="2"/>
      <c r="AY71" s="2"/>
      <c r="AZ71" s="2"/>
      <c r="BM71" s="586"/>
      <c r="BN71" s="472">
        <v>21837</v>
      </c>
      <c r="BO71" s="472" t="s">
        <v>556</v>
      </c>
      <c r="BP71" s="472"/>
      <c r="BQ71" s="473"/>
      <c r="BR71" s="473"/>
      <c r="BS71" s="169"/>
      <c r="BT71" s="169"/>
      <c r="BU71" s="172" t="str">
        <f t="shared" ref="BU71:BU134" si="12">+IF(BQ71=0,"----",IF(BQ71&gt;=BS71,"SI","NON"))</f>
        <v>----</v>
      </c>
      <c r="BV71" s="173" t="str">
        <f t="shared" ref="BV71:BV134" si="13">+IF(BR71=0,"----",IF(BR71&gt;=BT71,"SI","NON"))</f>
        <v>----</v>
      </c>
    </row>
    <row r="72" spans="13:74" s="1" customFormat="1" ht="30" customHeight="1">
      <c r="M72" s="586"/>
      <c r="N72" s="472">
        <v>21838</v>
      </c>
      <c r="O72" s="472" t="s">
        <v>557</v>
      </c>
      <c r="P72" s="472" t="s">
        <v>491</v>
      </c>
      <c r="Q72" s="473">
        <v>1</v>
      </c>
      <c r="R72" s="473">
        <v>1</v>
      </c>
      <c r="S72" s="497">
        <v>0.7</v>
      </c>
      <c r="T72" s="497">
        <v>0.55000000000000004</v>
      </c>
      <c r="U72" s="172" t="str">
        <f t="shared" si="8"/>
        <v>SI</v>
      </c>
      <c r="V72" s="173" t="str">
        <f t="shared" si="9"/>
        <v>SI</v>
      </c>
      <c r="W72" s="2"/>
      <c r="X72" s="2"/>
      <c r="Y72" s="2"/>
      <c r="Z72" s="2"/>
      <c r="AM72" s="586"/>
      <c r="AN72" s="472">
        <v>21838</v>
      </c>
      <c r="AO72" s="472" t="s">
        <v>557</v>
      </c>
      <c r="AP72" s="472"/>
      <c r="AQ72" s="473"/>
      <c r="AR72" s="473"/>
      <c r="AS72" s="169"/>
      <c r="AT72" s="169"/>
      <c r="AU72" s="172" t="str">
        <f t="shared" si="10"/>
        <v>----</v>
      </c>
      <c r="AV72" s="173" t="str">
        <f t="shared" si="11"/>
        <v>----</v>
      </c>
      <c r="AW72" s="2"/>
      <c r="AX72" s="2"/>
      <c r="AY72" s="2"/>
      <c r="AZ72" s="2"/>
      <c r="BM72" s="586"/>
      <c r="BN72" s="472">
        <v>21838</v>
      </c>
      <c r="BO72" s="472" t="s">
        <v>557</v>
      </c>
      <c r="BP72" s="472"/>
      <c r="BQ72" s="473"/>
      <c r="BR72" s="473"/>
      <c r="BS72" s="169"/>
      <c r="BT72" s="169"/>
      <c r="BU72" s="172" t="str">
        <f t="shared" si="12"/>
        <v>----</v>
      </c>
      <c r="BV72" s="173" t="str">
        <f t="shared" si="13"/>
        <v>----</v>
      </c>
    </row>
    <row r="73" spans="13:74" s="1" customFormat="1" ht="30" customHeight="1">
      <c r="M73" s="586"/>
      <c r="N73" s="472">
        <v>21839</v>
      </c>
      <c r="O73" s="472" t="s">
        <v>558</v>
      </c>
      <c r="P73" s="472" t="s">
        <v>491</v>
      </c>
      <c r="Q73" s="473">
        <v>1</v>
      </c>
      <c r="R73" s="473">
        <v>1</v>
      </c>
      <c r="S73" s="497">
        <v>0.7</v>
      </c>
      <c r="T73" s="497">
        <v>0.55000000000000004</v>
      </c>
      <c r="U73" s="172" t="str">
        <f t="shared" si="8"/>
        <v>SI</v>
      </c>
      <c r="V73" s="173" t="str">
        <f t="shared" si="9"/>
        <v>SI</v>
      </c>
      <c r="W73" s="2"/>
      <c r="X73" s="2"/>
      <c r="Y73" s="2"/>
      <c r="Z73" s="2"/>
      <c r="AM73" s="586"/>
      <c r="AN73" s="472">
        <v>21839</v>
      </c>
      <c r="AO73" s="472" t="s">
        <v>558</v>
      </c>
      <c r="AP73" s="472"/>
      <c r="AQ73" s="473"/>
      <c r="AR73" s="473"/>
      <c r="AS73" s="169"/>
      <c r="AT73" s="169"/>
      <c r="AU73" s="172" t="str">
        <f t="shared" si="10"/>
        <v>----</v>
      </c>
      <c r="AV73" s="173" t="str">
        <f t="shared" si="11"/>
        <v>----</v>
      </c>
      <c r="AW73" s="2"/>
      <c r="AX73" s="2"/>
      <c r="AY73" s="2"/>
      <c r="AZ73" s="2"/>
      <c r="BM73" s="586"/>
      <c r="BN73" s="472">
        <v>21839</v>
      </c>
      <c r="BO73" s="472" t="s">
        <v>558</v>
      </c>
      <c r="BP73" s="472"/>
      <c r="BQ73" s="473"/>
      <c r="BR73" s="473"/>
      <c r="BS73" s="169"/>
      <c r="BT73" s="169"/>
      <c r="BU73" s="172" t="str">
        <f t="shared" si="12"/>
        <v>----</v>
      </c>
      <c r="BV73" s="173" t="str">
        <f t="shared" si="13"/>
        <v>----</v>
      </c>
    </row>
    <row r="74" spans="13:74" s="1" customFormat="1" ht="30" customHeight="1">
      <c r="M74" s="586"/>
      <c r="N74" s="472">
        <v>21840</v>
      </c>
      <c r="O74" s="472" t="s">
        <v>559</v>
      </c>
      <c r="P74" s="472" t="s">
        <v>491</v>
      </c>
      <c r="Q74" s="473">
        <v>0.85714285714285698</v>
      </c>
      <c r="R74" s="473">
        <v>0.75</v>
      </c>
      <c r="S74" s="497">
        <v>0.7</v>
      </c>
      <c r="T74" s="497">
        <v>0.55000000000000004</v>
      </c>
      <c r="U74" s="172" t="str">
        <f t="shared" si="8"/>
        <v>SI</v>
      </c>
      <c r="V74" s="173" t="str">
        <f t="shared" si="9"/>
        <v>SI</v>
      </c>
      <c r="W74" s="2"/>
      <c r="X74" s="2"/>
      <c r="Y74" s="2"/>
      <c r="Z74" s="2"/>
      <c r="AM74" s="586"/>
      <c r="AN74" s="472">
        <v>21840</v>
      </c>
      <c r="AO74" s="472" t="s">
        <v>559</v>
      </c>
      <c r="AP74" s="472"/>
      <c r="AQ74" s="473"/>
      <c r="AR74" s="473"/>
      <c r="AS74" s="169"/>
      <c r="AT74" s="169"/>
      <c r="AU74" s="172" t="str">
        <f t="shared" si="10"/>
        <v>----</v>
      </c>
      <c r="AV74" s="173" t="str">
        <f t="shared" si="11"/>
        <v>----</v>
      </c>
      <c r="AW74" s="2"/>
      <c r="AX74" s="2"/>
      <c r="AY74" s="2"/>
      <c r="AZ74" s="2"/>
      <c r="BM74" s="586"/>
      <c r="BN74" s="472">
        <v>21840</v>
      </c>
      <c r="BO74" s="472" t="s">
        <v>559</v>
      </c>
      <c r="BP74" s="472"/>
      <c r="BQ74" s="473"/>
      <c r="BR74" s="473"/>
      <c r="BS74" s="169"/>
      <c r="BT74" s="169"/>
      <c r="BU74" s="172" t="str">
        <f t="shared" si="12"/>
        <v>----</v>
      </c>
      <c r="BV74" s="173" t="str">
        <f t="shared" si="13"/>
        <v>----</v>
      </c>
    </row>
    <row r="75" spans="13:74" s="1" customFormat="1" ht="30" customHeight="1">
      <c r="M75" s="586"/>
      <c r="N75" s="472">
        <v>21841</v>
      </c>
      <c r="O75" s="472" t="s">
        <v>560</v>
      </c>
      <c r="P75" s="472" t="s">
        <v>491</v>
      </c>
      <c r="Q75" s="473">
        <v>1</v>
      </c>
      <c r="R75" s="473">
        <v>0.83333333333333304</v>
      </c>
      <c r="S75" s="497">
        <v>0.7</v>
      </c>
      <c r="T75" s="497">
        <v>0.55000000000000004</v>
      </c>
      <c r="U75" s="172" t="str">
        <f t="shared" si="8"/>
        <v>SI</v>
      </c>
      <c r="V75" s="173" t="str">
        <f t="shared" si="9"/>
        <v>SI</v>
      </c>
      <c r="W75" s="2"/>
      <c r="X75" s="2"/>
      <c r="Y75" s="2"/>
      <c r="Z75" s="2"/>
      <c r="AM75" s="586"/>
      <c r="AN75" s="472">
        <v>21841</v>
      </c>
      <c r="AO75" s="472" t="s">
        <v>560</v>
      </c>
      <c r="AP75" s="472"/>
      <c r="AQ75" s="473"/>
      <c r="AR75" s="473"/>
      <c r="AS75" s="169"/>
      <c r="AT75" s="169"/>
      <c r="AU75" s="172" t="str">
        <f t="shared" si="10"/>
        <v>----</v>
      </c>
      <c r="AV75" s="173" t="str">
        <f t="shared" si="11"/>
        <v>----</v>
      </c>
      <c r="AW75" s="2"/>
      <c r="AX75" s="2"/>
      <c r="AY75" s="2"/>
      <c r="AZ75" s="2"/>
      <c r="BM75" s="586"/>
      <c r="BN75" s="472">
        <v>21841</v>
      </c>
      <c r="BO75" s="472" t="s">
        <v>560</v>
      </c>
      <c r="BP75" s="472"/>
      <c r="BQ75" s="473"/>
      <c r="BR75" s="473"/>
      <c r="BS75" s="169"/>
      <c r="BT75" s="169"/>
      <c r="BU75" s="172" t="str">
        <f t="shared" si="12"/>
        <v>----</v>
      </c>
      <c r="BV75" s="173" t="str">
        <f t="shared" si="13"/>
        <v>----</v>
      </c>
    </row>
    <row r="76" spans="13:74" s="1" customFormat="1" ht="30" customHeight="1">
      <c r="M76" s="586"/>
      <c r="N76" s="472">
        <v>21842</v>
      </c>
      <c r="O76" s="472" t="s">
        <v>561</v>
      </c>
      <c r="P76" s="472" t="s">
        <v>491</v>
      </c>
      <c r="Q76" s="473">
        <v>1</v>
      </c>
      <c r="R76" s="473">
        <v>0.75</v>
      </c>
      <c r="S76" s="497">
        <v>0.7</v>
      </c>
      <c r="T76" s="497">
        <v>0.55000000000000004</v>
      </c>
      <c r="U76" s="172" t="str">
        <f t="shared" si="8"/>
        <v>SI</v>
      </c>
      <c r="V76" s="173" t="str">
        <f t="shared" si="9"/>
        <v>SI</v>
      </c>
      <c r="W76" s="2"/>
      <c r="X76" s="2"/>
      <c r="Y76" s="2"/>
      <c r="Z76" s="2"/>
      <c r="AM76" s="586"/>
      <c r="AN76" s="472">
        <v>21842</v>
      </c>
      <c r="AO76" s="472" t="s">
        <v>561</v>
      </c>
      <c r="AP76" s="472"/>
      <c r="AQ76" s="473"/>
      <c r="AR76" s="473"/>
      <c r="AS76" s="169"/>
      <c r="AT76" s="169"/>
      <c r="AU76" s="172" t="str">
        <f t="shared" si="10"/>
        <v>----</v>
      </c>
      <c r="AV76" s="173" t="str">
        <f t="shared" si="11"/>
        <v>----</v>
      </c>
      <c r="AW76" s="2"/>
      <c r="AX76" s="2"/>
      <c r="AY76" s="2"/>
      <c r="AZ76" s="2"/>
      <c r="BM76" s="586"/>
      <c r="BN76" s="472">
        <v>21842</v>
      </c>
      <c r="BO76" s="472" t="s">
        <v>561</v>
      </c>
      <c r="BP76" s="472"/>
      <c r="BQ76" s="473"/>
      <c r="BR76" s="473"/>
      <c r="BS76" s="169"/>
      <c r="BT76" s="169"/>
      <c r="BU76" s="172" t="str">
        <f t="shared" si="12"/>
        <v>----</v>
      </c>
      <c r="BV76" s="173" t="str">
        <f t="shared" si="13"/>
        <v>----</v>
      </c>
    </row>
    <row r="77" spans="13:74" s="1" customFormat="1" ht="30" customHeight="1">
      <c r="M77" s="586"/>
      <c r="N77" s="472">
        <v>21843</v>
      </c>
      <c r="O77" s="472" t="s">
        <v>562</v>
      </c>
      <c r="P77" s="472" t="s">
        <v>491</v>
      </c>
      <c r="Q77" s="473">
        <v>1</v>
      </c>
      <c r="R77" s="473">
        <v>1</v>
      </c>
      <c r="S77" s="497">
        <v>0.7</v>
      </c>
      <c r="T77" s="497">
        <v>0.55000000000000004</v>
      </c>
      <c r="U77" s="172" t="str">
        <f t="shared" si="8"/>
        <v>SI</v>
      </c>
      <c r="V77" s="173" t="str">
        <f t="shared" si="9"/>
        <v>SI</v>
      </c>
      <c r="W77" s="2"/>
      <c r="X77" s="2"/>
      <c r="Y77" s="2"/>
      <c r="Z77" s="2"/>
      <c r="AM77" s="586"/>
      <c r="AN77" s="472">
        <v>21843</v>
      </c>
      <c r="AO77" s="472" t="s">
        <v>562</v>
      </c>
      <c r="AP77" s="472"/>
      <c r="AQ77" s="473"/>
      <c r="AR77" s="473"/>
      <c r="AS77" s="169"/>
      <c r="AT77" s="169"/>
      <c r="AU77" s="172" t="str">
        <f t="shared" si="10"/>
        <v>----</v>
      </c>
      <c r="AV77" s="173" t="str">
        <f t="shared" si="11"/>
        <v>----</v>
      </c>
      <c r="AW77" s="2"/>
      <c r="AX77" s="2"/>
      <c r="AY77" s="2"/>
      <c r="AZ77" s="2"/>
      <c r="BM77" s="586"/>
      <c r="BN77" s="472">
        <v>21843</v>
      </c>
      <c r="BO77" s="472" t="s">
        <v>562</v>
      </c>
      <c r="BP77" s="472"/>
      <c r="BQ77" s="473"/>
      <c r="BR77" s="473"/>
      <c r="BS77" s="169"/>
      <c r="BT77" s="169"/>
      <c r="BU77" s="172" t="str">
        <f t="shared" si="12"/>
        <v>----</v>
      </c>
      <c r="BV77" s="173" t="str">
        <f t="shared" si="13"/>
        <v>----</v>
      </c>
    </row>
    <row r="78" spans="13:74" s="1" customFormat="1" ht="30" customHeight="1">
      <c r="M78" s="586"/>
      <c r="N78" s="472">
        <v>21844</v>
      </c>
      <c r="O78" s="472" t="s">
        <v>563</v>
      </c>
      <c r="P78" s="472" t="s">
        <v>491</v>
      </c>
      <c r="Q78" s="473">
        <v>1</v>
      </c>
      <c r="R78" s="473">
        <v>0.83333333333333304</v>
      </c>
      <c r="S78" s="497">
        <v>0.7</v>
      </c>
      <c r="T78" s="497">
        <v>0.55000000000000004</v>
      </c>
      <c r="U78" s="172" t="str">
        <f t="shared" si="8"/>
        <v>SI</v>
      </c>
      <c r="V78" s="173" t="str">
        <f t="shared" si="9"/>
        <v>SI</v>
      </c>
      <c r="W78" s="2"/>
      <c r="X78" s="2"/>
      <c r="Y78" s="2"/>
      <c r="Z78" s="2"/>
      <c r="AM78" s="586"/>
      <c r="AN78" s="472">
        <v>21844</v>
      </c>
      <c r="AO78" s="472" t="s">
        <v>563</v>
      </c>
      <c r="AP78" s="472"/>
      <c r="AQ78" s="473"/>
      <c r="AR78" s="473"/>
      <c r="AS78" s="169"/>
      <c r="AT78" s="169"/>
      <c r="AU78" s="172" t="str">
        <f t="shared" si="10"/>
        <v>----</v>
      </c>
      <c r="AV78" s="173" t="str">
        <f t="shared" si="11"/>
        <v>----</v>
      </c>
      <c r="AW78" s="2"/>
      <c r="AX78" s="2"/>
      <c r="AY78" s="2"/>
      <c r="AZ78" s="2"/>
      <c r="BM78" s="586"/>
      <c r="BN78" s="472">
        <v>21844</v>
      </c>
      <c r="BO78" s="472" t="s">
        <v>563</v>
      </c>
      <c r="BP78" s="472"/>
      <c r="BQ78" s="473"/>
      <c r="BR78" s="473"/>
      <c r="BS78" s="169"/>
      <c r="BT78" s="169"/>
      <c r="BU78" s="172" t="str">
        <f t="shared" si="12"/>
        <v>----</v>
      </c>
      <c r="BV78" s="173" t="str">
        <f t="shared" si="13"/>
        <v>----</v>
      </c>
    </row>
    <row r="79" spans="13:74" s="1" customFormat="1" ht="30" customHeight="1">
      <c r="M79" s="586"/>
      <c r="N79" s="472">
        <v>21845</v>
      </c>
      <c r="O79" s="472" t="s">
        <v>564</v>
      </c>
      <c r="P79" s="472" t="s">
        <v>491</v>
      </c>
      <c r="Q79" s="473">
        <v>1</v>
      </c>
      <c r="R79" s="473">
        <v>1</v>
      </c>
      <c r="S79" s="497">
        <v>0.7</v>
      </c>
      <c r="T79" s="497">
        <v>0.55000000000000004</v>
      </c>
      <c r="U79" s="172" t="str">
        <f t="shared" si="8"/>
        <v>SI</v>
      </c>
      <c r="V79" s="173" t="str">
        <f t="shared" si="9"/>
        <v>SI</v>
      </c>
      <c r="W79" s="2"/>
      <c r="X79" s="2"/>
      <c r="Y79" s="2"/>
      <c r="Z79" s="2"/>
      <c r="AM79" s="586"/>
      <c r="AN79" s="472">
        <v>21845</v>
      </c>
      <c r="AO79" s="472" t="s">
        <v>564</v>
      </c>
      <c r="AP79" s="472"/>
      <c r="AQ79" s="473"/>
      <c r="AR79" s="473"/>
      <c r="AS79" s="169"/>
      <c r="AT79" s="169"/>
      <c r="AU79" s="172" t="str">
        <f t="shared" si="10"/>
        <v>----</v>
      </c>
      <c r="AV79" s="173" t="str">
        <f t="shared" si="11"/>
        <v>----</v>
      </c>
      <c r="AW79" s="2"/>
      <c r="AX79" s="2"/>
      <c r="AY79" s="2"/>
      <c r="AZ79" s="2"/>
      <c r="BM79" s="586"/>
      <c r="BN79" s="472">
        <v>21845</v>
      </c>
      <c r="BO79" s="472" t="s">
        <v>564</v>
      </c>
      <c r="BP79" s="472"/>
      <c r="BQ79" s="473"/>
      <c r="BR79" s="473"/>
      <c r="BS79" s="169"/>
      <c r="BT79" s="169"/>
      <c r="BU79" s="172" t="str">
        <f t="shared" si="12"/>
        <v>----</v>
      </c>
      <c r="BV79" s="173" t="str">
        <f t="shared" si="13"/>
        <v>----</v>
      </c>
    </row>
    <row r="80" spans="13:74" s="1" customFormat="1" ht="30" customHeight="1">
      <c r="M80" s="586"/>
      <c r="N80" s="472">
        <v>21846</v>
      </c>
      <c r="O80" s="472" t="s">
        <v>565</v>
      </c>
      <c r="P80" s="472" t="s">
        <v>491</v>
      </c>
      <c r="Q80" s="473">
        <v>1</v>
      </c>
      <c r="R80" s="473">
        <v>1</v>
      </c>
      <c r="S80" s="497">
        <v>0.7</v>
      </c>
      <c r="T80" s="497">
        <v>0.55000000000000004</v>
      </c>
      <c r="U80" s="172" t="str">
        <f t="shared" si="8"/>
        <v>SI</v>
      </c>
      <c r="V80" s="173" t="str">
        <f t="shared" si="9"/>
        <v>SI</v>
      </c>
      <c r="W80" s="2"/>
      <c r="X80" s="2"/>
      <c r="Y80" s="2"/>
      <c r="Z80" s="2"/>
      <c r="AM80" s="586"/>
      <c r="AN80" s="472">
        <v>21846</v>
      </c>
      <c r="AO80" s="472" t="s">
        <v>565</v>
      </c>
      <c r="AP80" s="472"/>
      <c r="AQ80" s="473"/>
      <c r="AR80" s="473"/>
      <c r="AS80" s="169"/>
      <c r="AT80" s="169"/>
      <c r="AU80" s="172" t="str">
        <f t="shared" si="10"/>
        <v>----</v>
      </c>
      <c r="AV80" s="173" t="str">
        <f t="shared" si="11"/>
        <v>----</v>
      </c>
      <c r="AW80" s="2"/>
      <c r="AX80" s="2"/>
      <c r="AY80" s="2"/>
      <c r="AZ80" s="2"/>
      <c r="BM80" s="586"/>
      <c r="BN80" s="472">
        <v>21846</v>
      </c>
      <c r="BO80" s="472" t="s">
        <v>565</v>
      </c>
      <c r="BP80" s="472"/>
      <c r="BQ80" s="473"/>
      <c r="BR80" s="473"/>
      <c r="BS80" s="169"/>
      <c r="BT80" s="169"/>
      <c r="BU80" s="172" t="str">
        <f t="shared" si="12"/>
        <v>----</v>
      </c>
      <c r="BV80" s="173" t="str">
        <f t="shared" si="13"/>
        <v>----</v>
      </c>
    </row>
    <row r="81" spans="13:74" s="1" customFormat="1" ht="30" customHeight="1">
      <c r="M81" s="586"/>
      <c r="N81" s="472">
        <v>21847</v>
      </c>
      <c r="O81" s="472" t="s">
        <v>566</v>
      </c>
      <c r="P81" s="472" t="s">
        <v>491</v>
      </c>
      <c r="Q81" s="473">
        <v>1</v>
      </c>
      <c r="R81" s="473">
        <v>1</v>
      </c>
      <c r="S81" s="497">
        <v>0.7</v>
      </c>
      <c r="T81" s="497">
        <v>0.55000000000000004</v>
      </c>
      <c r="U81" s="172" t="str">
        <f t="shared" si="8"/>
        <v>SI</v>
      </c>
      <c r="V81" s="173" t="str">
        <f t="shared" si="9"/>
        <v>SI</v>
      </c>
      <c r="W81" s="2"/>
      <c r="X81" s="2"/>
      <c r="Y81" s="2"/>
      <c r="Z81" s="2"/>
      <c r="AM81" s="586"/>
      <c r="AN81" s="472">
        <v>21847</v>
      </c>
      <c r="AO81" s="472" t="s">
        <v>566</v>
      </c>
      <c r="AP81" s="472"/>
      <c r="AQ81" s="473"/>
      <c r="AR81" s="473"/>
      <c r="AS81" s="169"/>
      <c r="AT81" s="169"/>
      <c r="AU81" s="172" t="str">
        <f t="shared" si="10"/>
        <v>----</v>
      </c>
      <c r="AV81" s="173" t="str">
        <f t="shared" si="11"/>
        <v>----</v>
      </c>
      <c r="AW81" s="2"/>
      <c r="AX81" s="2"/>
      <c r="AY81" s="2"/>
      <c r="AZ81" s="2"/>
      <c r="BM81" s="586"/>
      <c r="BN81" s="472">
        <v>21847</v>
      </c>
      <c r="BO81" s="472" t="s">
        <v>566</v>
      </c>
      <c r="BP81" s="472"/>
      <c r="BQ81" s="473"/>
      <c r="BR81" s="473"/>
      <c r="BS81" s="169"/>
      <c r="BT81" s="169"/>
      <c r="BU81" s="172" t="str">
        <f t="shared" si="12"/>
        <v>----</v>
      </c>
      <c r="BV81" s="173" t="str">
        <f t="shared" si="13"/>
        <v>----</v>
      </c>
    </row>
    <row r="82" spans="13:74" s="1" customFormat="1" ht="30" customHeight="1">
      <c r="M82" s="586"/>
      <c r="N82" s="472">
        <v>21848</v>
      </c>
      <c r="O82" s="472" t="s">
        <v>567</v>
      </c>
      <c r="P82" s="472" t="s">
        <v>491</v>
      </c>
      <c r="Q82" s="473">
        <v>1</v>
      </c>
      <c r="R82" s="473">
        <v>1</v>
      </c>
      <c r="S82" s="497">
        <v>0.7</v>
      </c>
      <c r="T82" s="497">
        <v>0.55000000000000004</v>
      </c>
      <c r="U82" s="172" t="str">
        <f t="shared" si="8"/>
        <v>SI</v>
      </c>
      <c r="V82" s="173" t="str">
        <f t="shared" si="9"/>
        <v>SI</v>
      </c>
      <c r="W82" s="2"/>
      <c r="X82" s="2"/>
      <c r="Y82" s="2"/>
      <c r="Z82" s="2"/>
      <c r="AM82" s="586"/>
      <c r="AN82" s="472">
        <v>21848</v>
      </c>
      <c r="AO82" s="472" t="s">
        <v>567</v>
      </c>
      <c r="AP82" s="472"/>
      <c r="AQ82" s="473"/>
      <c r="AR82" s="473"/>
      <c r="AS82" s="169"/>
      <c r="AT82" s="169"/>
      <c r="AU82" s="172" t="str">
        <f t="shared" si="10"/>
        <v>----</v>
      </c>
      <c r="AV82" s="173" t="str">
        <f t="shared" si="11"/>
        <v>----</v>
      </c>
      <c r="AW82" s="2"/>
      <c r="AX82" s="2"/>
      <c r="AY82" s="2"/>
      <c r="AZ82" s="2"/>
      <c r="BM82" s="586"/>
      <c r="BN82" s="472">
        <v>21848</v>
      </c>
      <c r="BO82" s="472" t="s">
        <v>567</v>
      </c>
      <c r="BP82" s="472"/>
      <c r="BQ82" s="473"/>
      <c r="BR82" s="473"/>
      <c r="BS82" s="169"/>
      <c r="BT82" s="169"/>
      <c r="BU82" s="172" t="str">
        <f t="shared" si="12"/>
        <v>----</v>
      </c>
      <c r="BV82" s="173" t="str">
        <f t="shared" si="13"/>
        <v>----</v>
      </c>
    </row>
    <row r="83" spans="13:74" s="1" customFormat="1" ht="30" customHeight="1">
      <c r="M83" s="586"/>
      <c r="N83" s="472">
        <v>21849</v>
      </c>
      <c r="O83" s="472" t="s">
        <v>568</v>
      </c>
      <c r="P83" s="472" t="s">
        <v>491</v>
      </c>
      <c r="Q83" s="473">
        <v>1</v>
      </c>
      <c r="R83" s="473">
        <v>1</v>
      </c>
      <c r="S83" s="497">
        <v>0.7</v>
      </c>
      <c r="T83" s="497">
        <v>0.55000000000000004</v>
      </c>
      <c r="U83" s="172" t="str">
        <f t="shared" si="8"/>
        <v>SI</v>
      </c>
      <c r="V83" s="173" t="str">
        <f t="shared" si="9"/>
        <v>SI</v>
      </c>
      <c r="W83" s="2"/>
      <c r="X83" s="2"/>
      <c r="Y83" s="2"/>
      <c r="Z83" s="2"/>
      <c r="AM83" s="586"/>
      <c r="AN83" s="472">
        <v>21849</v>
      </c>
      <c r="AO83" s="472" t="s">
        <v>568</v>
      </c>
      <c r="AP83" s="472"/>
      <c r="AQ83" s="473"/>
      <c r="AR83" s="473"/>
      <c r="AS83" s="169"/>
      <c r="AT83" s="169"/>
      <c r="AU83" s="172" t="str">
        <f t="shared" si="10"/>
        <v>----</v>
      </c>
      <c r="AV83" s="173" t="str">
        <f t="shared" si="11"/>
        <v>----</v>
      </c>
      <c r="AW83" s="2"/>
      <c r="AX83" s="2"/>
      <c r="AY83" s="2"/>
      <c r="AZ83" s="2"/>
      <c r="BM83" s="586"/>
      <c r="BN83" s="472">
        <v>21849</v>
      </c>
      <c r="BO83" s="472" t="s">
        <v>568</v>
      </c>
      <c r="BP83" s="472"/>
      <c r="BQ83" s="473"/>
      <c r="BR83" s="473"/>
      <c r="BS83" s="169"/>
      <c r="BT83" s="169"/>
      <c r="BU83" s="172" t="str">
        <f t="shared" si="12"/>
        <v>----</v>
      </c>
      <c r="BV83" s="173" t="str">
        <f t="shared" si="13"/>
        <v>----</v>
      </c>
    </row>
    <row r="84" spans="13:74" s="1" customFormat="1" ht="30" customHeight="1">
      <c r="M84" s="586"/>
      <c r="N84" s="472">
        <v>21850</v>
      </c>
      <c r="O84" s="472" t="s">
        <v>569</v>
      </c>
      <c r="P84" s="472" t="s">
        <v>491</v>
      </c>
      <c r="Q84" s="473">
        <v>1</v>
      </c>
      <c r="R84" s="473">
        <v>1</v>
      </c>
      <c r="S84" s="497">
        <v>0.7</v>
      </c>
      <c r="T84" s="497">
        <v>0.55000000000000004</v>
      </c>
      <c r="U84" s="172" t="str">
        <f t="shared" si="8"/>
        <v>SI</v>
      </c>
      <c r="V84" s="173" t="str">
        <f t="shared" si="9"/>
        <v>SI</v>
      </c>
      <c r="W84" s="2"/>
      <c r="X84" s="2"/>
      <c r="Y84" s="2"/>
      <c r="Z84" s="2"/>
      <c r="AM84" s="586"/>
      <c r="AN84" s="472">
        <v>21850</v>
      </c>
      <c r="AO84" s="472" t="s">
        <v>569</v>
      </c>
      <c r="AP84" s="472"/>
      <c r="AQ84" s="473"/>
      <c r="AR84" s="473"/>
      <c r="AS84" s="169"/>
      <c r="AT84" s="169"/>
      <c r="AU84" s="172" t="str">
        <f t="shared" si="10"/>
        <v>----</v>
      </c>
      <c r="AV84" s="173" t="str">
        <f t="shared" si="11"/>
        <v>----</v>
      </c>
      <c r="AW84" s="2"/>
      <c r="AX84" s="2"/>
      <c r="AY84" s="2"/>
      <c r="AZ84" s="2"/>
      <c r="BM84" s="586"/>
      <c r="BN84" s="472">
        <v>21850</v>
      </c>
      <c r="BO84" s="472" t="s">
        <v>569</v>
      </c>
      <c r="BP84" s="472"/>
      <c r="BQ84" s="473"/>
      <c r="BR84" s="473"/>
      <c r="BS84" s="169"/>
      <c r="BT84" s="169"/>
      <c r="BU84" s="172" t="str">
        <f t="shared" si="12"/>
        <v>----</v>
      </c>
      <c r="BV84" s="173" t="str">
        <f t="shared" si="13"/>
        <v>----</v>
      </c>
    </row>
    <row r="85" spans="13:74" s="1" customFormat="1" ht="30" customHeight="1">
      <c r="M85" s="586"/>
      <c r="N85" s="472">
        <v>21851</v>
      </c>
      <c r="O85" s="472" t="s">
        <v>570</v>
      </c>
      <c r="P85" s="472" t="s">
        <v>491</v>
      </c>
      <c r="Q85" s="473">
        <v>1</v>
      </c>
      <c r="R85" s="473">
        <v>0.98387096774193605</v>
      </c>
      <c r="S85" s="497">
        <v>0.7</v>
      </c>
      <c r="T85" s="497">
        <v>0.55000000000000004</v>
      </c>
      <c r="U85" s="172" t="str">
        <f t="shared" si="8"/>
        <v>SI</v>
      </c>
      <c r="V85" s="173" t="str">
        <f t="shared" si="9"/>
        <v>SI</v>
      </c>
      <c r="W85" s="2"/>
      <c r="X85" s="2"/>
      <c r="Y85" s="2"/>
      <c r="Z85" s="2"/>
      <c r="AM85" s="586"/>
      <c r="AN85" s="472">
        <v>21851</v>
      </c>
      <c r="AO85" s="472" t="s">
        <v>570</v>
      </c>
      <c r="AP85" s="472"/>
      <c r="AQ85" s="473"/>
      <c r="AR85" s="473"/>
      <c r="AS85" s="169"/>
      <c r="AT85" s="169"/>
      <c r="AU85" s="172" t="str">
        <f t="shared" si="10"/>
        <v>----</v>
      </c>
      <c r="AV85" s="173" t="str">
        <f t="shared" si="11"/>
        <v>----</v>
      </c>
      <c r="AW85" s="2"/>
      <c r="AX85" s="2"/>
      <c r="AY85" s="2"/>
      <c r="AZ85" s="2"/>
      <c r="BM85" s="586"/>
      <c r="BN85" s="472">
        <v>21851</v>
      </c>
      <c r="BO85" s="472" t="s">
        <v>570</v>
      </c>
      <c r="BP85" s="472"/>
      <c r="BQ85" s="473"/>
      <c r="BR85" s="473"/>
      <c r="BS85" s="169"/>
      <c r="BT85" s="169"/>
      <c r="BU85" s="172" t="str">
        <f t="shared" si="12"/>
        <v>----</v>
      </c>
      <c r="BV85" s="173" t="str">
        <f t="shared" si="13"/>
        <v>----</v>
      </c>
    </row>
    <row r="86" spans="13:74" s="1" customFormat="1" ht="30" customHeight="1">
      <c r="M86" s="586"/>
      <c r="N86" s="472">
        <v>21852</v>
      </c>
      <c r="O86" s="472" t="s">
        <v>571</v>
      </c>
      <c r="P86" s="472" t="s">
        <v>491</v>
      </c>
      <c r="Q86" s="473">
        <v>1</v>
      </c>
      <c r="R86" s="473">
        <v>1</v>
      </c>
      <c r="S86" s="497">
        <v>0.7</v>
      </c>
      <c r="T86" s="497">
        <v>0.55000000000000004</v>
      </c>
      <c r="U86" s="172" t="str">
        <f t="shared" si="8"/>
        <v>SI</v>
      </c>
      <c r="V86" s="173" t="str">
        <f t="shared" si="9"/>
        <v>SI</v>
      </c>
      <c r="W86" s="2"/>
      <c r="X86" s="2"/>
      <c r="Y86" s="2"/>
      <c r="Z86" s="2"/>
      <c r="AM86" s="586"/>
      <c r="AN86" s="472">
        <v>21852</v>
      </c>
      <c r="AO86" s="472" t="s">
        <v>571</v>
      </c>
      <c r="AP86" s="472"/>
      <c r="AQ86" s="473"/>
      <c r="AR86" s="473"/>
      <c r="AS86" s="169"/>
      <c r="AT86" s="169"/>
      <c r="AU86" s="172" t="str">
        <f t="shared" si="10"/>
        <v>----</v>
      </c>
      <c r="AV86" s="173" t="str">
        <f t="shared" si="11"/>
        <v>----</v>
      </c>
      <c r="AW86" s="2"/>
      <c r="AX86" s="2"/>
      <c r="AY86" s="2"/>
      <c r="AZ86" s="2"/>
      <c r="BM86" s="586"/>
      <c r="BN86" s="472">
        <v>21852</v>
      </c>
      <c r="BO86" s="472" t="s">
        <v>571</v>
      </c>
      <c r="BP86" s="472"/>
      <c r="BQ86" s="473"/>
      <c r="BR86" s="473"/>
      <c r="BS86" s="169"/>
      <c r="BT86" s="169"/>
      <c r="BU86" s="172" t="str">
        <f t="shared" si="12"/>
        <v>----</v>
      </c>
      <c r="BV86" s="173" t="str">
        <f t="shared" si="13"/>
        <v>----</v>
      </c>
    </row>
    <row r="87" spans="13:74" s="1" customFormat="1" ht="30" customHeight="1">
      <c r="M87" s="586"/>
      <c r="N87" s="472">
        <v>21853</v>
      </c>
      <c r="O87" s="472" t="s">
        <v>572</v>
      </c>
      <c r="P87" s="472" t="s">
        <v>491</v>
      </c>
      <c r="Q87" s="473">
        <v>1</v>
      </c>
      <c r="R87" s="473">
        <v>1</v>
      </c>
      <c r="S87" s="497">
        <v>0.7</v>
      </c>
      <c r="T87" s="497">
        <v>0.55000000000000004</v>
      </c>
      <c r="U87" s="172" t="str">
        <f t="shared" si="8"/>
        <v>SI</v>
      </c>
      <c r="V87" s="173" t="str">
        <f t="shared" si="9"/>
        <v>SI</v>
      </c>
      <c r="W87" s="2"/>
      <c r="X87" s="2"/>
      <c r="Y87" s="2"/>
      <c r="Z87" s="2"/>
      <c r="AM87" s="586"/>
      <c r="AN87" s="472">
        <v>21853</v>
      </c>
      <c r="AO87" s="472" t="s">
        <v>572</v>
      </c>
      <c r="AP87" s="472"/>
      <c r="AQ87" s="473"/>
      <c r="AR87" s="473"/>
      <c r="AS87" s="169"/>
      <c r="AT87" s="169"/>
      <c r="AU87" s="172" t="str">
        <f t="shared" si="10"/>
        <v>----</v>
      </c>
      <c r="AV87" s="173" t="str">
        <f t="shared" si="11"/>
        <v>----</v>
      </c>
      <c r="AW87" s="2"/>
      <c r="AX87" s="2"/>
      <c r="AY87" s="2"/>
      <c r="AZ87" s="2"/>
      <c r="BM87" s="586"/>
      <c r="BN87" s="472">
        <v>21853</v>
      </c>
      <c r="BO87" s="472" t="s">
        <v>572</v>
      </c>
      <c r="BP87" s="472"/>
      <c r="BQ87" s="473"/>
      <c r="BR87" s="473"/>
      <c r="BS87" s="169"/>
      <c r="BT87" s="169"/>
      <c r="BU87" s="172" t="str">
        <f t="shared" si="12"/>
        <v>----</v>
      </c>
      <c r="BV87" s="173" t="str">
        <f t="shared" si="13"/>
        <v>----</v>
      </c>
    </row>
    <row r="88" spans="13:74" s="1" customFormat="1" ht="30" customHeight="1">
      <c r="M88" s="586"/>
      <c r="N88" s="472">
        <v>21854</v>
      </c>
      <c r="O88" s="472" t="s">
        <v>573</v>
      </c>
      <c r="P88" s="472" t="s">
        <v>491</v>
      </c>
      <c r="Q88" s="473">
        <v>1</v>
      </c>
      <c r="R88" s="473">
        <v>1</v>
      </c>
      <c r="S88" s="497">
        <v>0.7</v>
      </c>
      <c r="T88" s="497">
        <v>0.55000000000000004</v>
      </c>
      <c r="U88" s="172" t="str">
        <f t="shared" si="8"/>
        <v>SI</v>
      </c>
      <c r="V88" s="173" t="str">
        <f t="shared" si="9"/>
        <v>SI</v>
      </c>
      <c r="W88" s="2"/>
      <c r="X88" s="2"/>
      <c r="Y88" s="2"/>
      <c r="Z88" s="2"/>
      <c r="AM88" s="586"/>
      <c r="AN88" s="472">
        <v>21854</v>
      </c>
      <c r="AO88" s="472" t="s">
        <v>573</v>
      </c>
      <c r="AP88" s="472"/>
      <c r="AQ88" s="473"/>
      <c r="AR88" s="473"/>
      <c r="AS88" s="169"/>
      <c r="AT88" s="169"/>
      <c r="AU88" s="172" t="str">
        <f t="shared" si="10"/>
        <v>----</v>
      </c>
      <c r="AV88" s="173" t="str">
        <f t="shared" si="11"/>
        <v>----</v>
      </c>
      <c r="AW88" s="2"/>
      <c r="AX88" s="2"/>
      <c r="AY88" s="2"/>
      <c r="AZ88" s="2"/>
      <c r="BM88" s="586"/>
      <c r="BN88" s="472">
        <v>21854</v>
      </c>
      <c r="BO88" s="472" t="s">
        <v>573</v>
      </c>
      <c r="BP88" s="472"/>
      <c r="BQ88" s="473"/>
      <c r="BR88" s="473"/>
      <c r="BS88" s="169"/>
      <c r="BT88" s="169"/>
      <c r="BU88" s="172" t="str">
        <f t="shared" si="12"/>
        <v>----</v>
      </c>
      <c r="BV88" s="173" t="str">
        <f t="shared" si="13"/>
        <v>----</v>
      </c>
    </row>
    <row r="89" spans="13:74" s="1" customFormat="1" ht="30" customHeight="1">
      <c r="M89" s="586"/>
      <c r="N89" s="472">
        <v>21855</v>
      </c>
      <c r="O89" s="472" t="s">
        <v>490</v>
      </c>
      <c r="P89" s="472" t="s">
        <v>491</v>
      </c>
      <c r="Q89" s="473">
        <v>1</v>
      </c>
      <c r="R89" s="473">
        <v>0.465648854961832</v>
      </c>
      <c r="S89" s="497">
        <v>0.7</v>
      </c>
      <c r="T89" s="497">
        <v>0.55000000000000004</v>
      </c>
      <c r="U89" s="172" t="str">
        <f t="shared" si="8"/>
        <v>SI</v>
      </c>
      <c r="V89" s="173" t="str">
        <f t="shared" si="9"/>
        <v>NON</v>
      </c>
      <c r="W89" s="2"/>
      <c r="X89" s="2"/>
      <c r="Y89" s="2"/>
      <c r="Z89" s="2"/>
      <c r="AM89" s="586"/>
      <c r="AN89" s="472">
        <v>21855</v>
      </c>
      <c r="AO89" s="472" t="s">
        <v>490</v>
      </c>
      <c r="AP89" s="472"/>
      <c r="AQ89" s="473"/>
      <c r="AR89" s="473"/>
      <c r="AS89" s="169"/>
      <c r="AT89" s="169"/>
      <c r="AU89" s="172" t="str">
        <f t="shared" si="10"/>
        <v>----</v>
      </c>
      <c r="AV89" s="173" t="str">
        <f t="shared" si="11"/>
        <v>----</v>
      </c>
      <c r="AW89" s="2"/>
      <c r="AX89" s="2"/>
      <c r="AY89" s="2"/>
      <c r="AZ89" s="2"/>
      <c r="BM89" s="586"/>
      <c r="BN89" s="472">
        <v>21855</v>
      </c>
      <c r="BO89" s="472" t="s">
        <v>490</v>
      </c>
      <c r="BP89" s="472"/>
      <c r="BQ89" s="473"/>
      <c r="BR89" s="473"/>
      <c r="BS89" s="169"/>
      <c r="BT89" s="169"/>
      <c r="BU89" s="172" t="str">
        <f t="shared" si="12"/>
        <v>----</v>
      </c>
      <c r="BV89" s="173" t="str">
        <f t="shared" si="13"/>
        <v>----</v>
      </c>
    </row>
    <row r="90" spans="13:74" s="1" customFormat="1" ht="30" customHeight="1">
      <c r="M90" s="586" t="s">
        <v>574</v>
      </c>
      <c r="N90" s="472">
        <v>21866</v>
      </c>
      <c r="O90" s="472" t="s">
        <v>492</v>
      </c>
      <c r="P90" s="472" t="s">
        <v>491</v>
      </c>
      <c r="Q90" s="473">
        <v>0.58823529411764697</v>
      </c>
      <c r="R90" s="473">
        <v>0.434782608695652</v>
      </c>
      <c r="S90" s="497">
        <v>0.6</v>
      </c>
      <c r="T90" s="497">
        <v>0.5</v>
      </c>
      <c r="U90" s="172" t="str">
        <f t="shared" si="8"/>
        <v>NON</v>
      </c>
      <c r="V90" s="173" t="str">
        <f t="shared" si="9"/>
        <v>NON</v>
      </c>
      <c r="W90" s="2"/>
      <c r="X90" s="2"/>
      <c r="Y90" s="2"/>
      <c r="Z90" s="2"/>
      <c r="AM90" s="586" t="s">
        <v>574</v>
      </c>
      <c r="AN90" s="472">
        <v>21866</v>
      </c>
      <c r="AO90" s="472" t="s">
        <v>492</v>
      </c>
      <c r="AP90" s="472"/>
      <c r="AQ90" s="473"/>
      <c r="AR90" s="473"/>
      <c r="AS90" s="169"/>
      <c r="AT90" s="169"/>
      <c r="AU90" s="172" t="str">
        <f t="shared" si="10"/>
        <v>----</v>
      </c>
      <c r="AV90" s="173" t="str">
        <f t="shared" si="11"/>
        <v>----</v>
      </c>
      <c r="AW90" s="2"/>
      <c r="AX90" s="2"/>
      <c r="AY90" s="2"/>
      <c r="AZ90" s="2"/>
      <c r="BM90" s="586" t="s">
        <v>574</v>
      </c>
      <c r="BN90" s="472">
        <v>21866</v>
      </c>
      <c r="BO90" s="472" t="s">
        <v>492</v>
      </c>
      <c r="BP90" s="472"/>
      <c r="BQ90" s="473"/>
      <c r="BR90" s="473"/>
      <c r="BS90" s="169"/>
      <c r="BT90" s="169"/>
      <c r="BU90" s="172" t="str">
        <f t="shared" si="12"/>
        <v>----</v>
      </c>
      <c r="BV90" s="173" t="str">
        <f t="shared" si="13"/>
        <v>----</v>
      </c>
    </row>
    <row r="91" spans="13:74" s="1" customFormat="1" ht="30" customHeight="1">
      <c r="M91" s="586"/>
      <c r="N91" s="472">
        <v>21867</v>
      </c>
      <c r="O91" s="472" t="s">
        <v>493</v>
      </c>
      <c r="P91" s="472" t="s">
        <v>491</v>
      </c>
      <c r="Q91" s="473">
        <v>0.35294117647058798</v>
      </c>
      <c r="R91" s="473">
        <v>0.24</v>
      </c>
      <c r="S91" s="497">
        <v>0.6</v>
      </c>
      <c r="T91" s="497">
        <v>0.5</v>
      </c>
      <c r="U91" s="172" t="str">
        <f t="shared" si="8"/>
        <v>NON</v>
      </c>
      <c r="V91" s="173" t="str">
        <f t="shared" si="9"/>
        <v>NON</v>
      </c>
      <c r="W91" s="2"/>
      <c r="X91" s="2"/>
      <c r="Y91" s="2"/>
      <c r="Z91" s="2"/>
      <c r="AM91" s="586"/>
      <c r="AN91" s="472">
        <v>21867</v>
      </c>
      <c r="AO91" s="472" t="s">
        <v>493</v>
      </c>
      <c r="AP91" s="472"/>
      <c r="AQ91" s="473"/>
      <c r="AR91" s="473"/>
      <c r="AS91" s="169"/>
      <c r="AT91" s="169"/>
      <c r="AU91" s="172" t="str">
        <f t="shared" si="10"/>
        <v>----</v>
      </c>
      <c r="AV91" s="173" t="str">
        <f t="shared" si="11"/>
        <v>----</v>
      </c>
      <c r="AW91" s="2"/>
      <c r="AX91" s="2"/>
      <c r="AY91" s="2"/>
      <c r="AZ91" s="2"/>
      <c r="BM91" s="586"/>
      <c r="BN91" s="472">
        <v>21867</v>
      </c>
      <c r="BO91" s="472" t="s">
        <v>493</v>
      </c>
      <c r="BP91" s="472"/>
      <c r="BQ91" s="473"/>
      <c r="BR91" s="473"/>
      <c r="BS91" s="169"/>
      <c r="BT91" s="169"/>
      <c r="BU91" s="172" t="str">
        <f t="shared" si="12"/>
        <v>----</v>
      </c>
      <c r="BV91" s="173" t="str">
        <f t="shared" si="13"/>
        <v>----</v>
      </c>
    </row>
    <row r="92" spans="13:74" s="1" customFormat="1" ht="30" customHeight="1">
      <c r="M92" s="586"/>
      <c r="N92" s="472">
        <v>21868</v>
      </c>
      <c r="O92" s="472" t="s">
        <v>494</v>
      </c>
      <c r="P92" s="472" t="s">
        <v>491</v>
      </c>
      <c r="Q92" s="473">
        <v>0.4</v>
      </c>
      <c r="R92" s="473">
        <v>0.27272727272727298</v>
      </c>
      <c r="S92" s="497">
        <v>0.6</v>
      </c>
      <c r="T92" s="497">
        <v>0.5</v>
      </c>
      <c r="U92" s="172" t="str">
        <f t="shared" si="8"/>
        <v>NON</v>
      </c>
      <c r="V92" s="173" t="str">
        <f t="shared" si="9"/>
        <v>NON</v>
      </c>
      <c r="W92" s="2"/>
      <c r="X92" s="2"/>
      <c r="Y92" s="2"/>
      <c r="Z92" s="2"/>
      <c r="AM92" s="586"/>
      <c r="AN92" s="472">
        <v>21868</v>
      </c>
      <c r="AO92" s="472" t="s">
        <v>494</v>
      </c>
      <c r="AP92" s="472"/>
      <c r="AQ92" s="473"/>
      <c r="AR92" s="473"/>
      <c r="AS92" s="169"/>
      <c r="AT92" s="169"/>
      <c r="AU92" s="172" t="str">
        <f t="shared" si="10"/>
        <v>----</v>
      </c>
      <c r="AV92" s="173" t="str">
        <f t="shared" si="11"/>
        <v>----</v>
      </c>
      <c r="AW92" s="2"/>
      <c r="AX92" s="2"/>
      <c r="AY92" s="2"/>
      <c r="AZ92" s="2"/>
      <c r="BM92" s="586"/>
      <c r="BN92" s="472">
        <v>21868</v>
      </c>
      <c r="BO92" s="472" t="s">
        <v>494</v>
      </c>
      <c r="BP92" s="472"/>
      <c r="BQ92" s="473"/>
      <c r="BR92" s="473"/>
      <c r="BS92" s="169"/>
      <c r="BT92" s="169"/>
      <c r="BU92" s="172" t="str">
        <f t="shared" si="12"/>
        <v>----</v>
      </c>
      <c r="BV92" s="173" t="str">
        <f t="shared" si="13"/>
        <v>----</v>
      </c>
    </row>
    <row r="93" spans="13:74" s="1" customFormat="1" ht="30" customHeight="1">
      <c r="M93" s="586"/>
      <c r="N93" s="472">
        <v>21869</v>
      </c>
      <c r="O93" s="472" t="s">
        <v>495</v>
      </c>
      <c r="P93" s="472" t="s">
        <v>491</v>
      </c>
      <c r="Q93" s="473">
        <v>0.85714285714285698</v>
      </c>
      <c r="R93" s="473">
        <v>0.6</v>
      </c>
      <c r="S93" s="497">
        <v>0.6</v>
      </c>
      <c r="T93" s="497">
        <v>0.5</v>
      </c>
      <c r="U93" s="172" t="str">
        <f t="shared" si="8"/>
        <v>SI</v>
      </c>
      <c r="V93" s="173" t="str">
        <f t="shared" si="9"/>
        <v>SI</v>
      </c>
      <c r="W93" s="2"/>
      <c r="X93" s="2"/>
      <c r="Y93" s="2"/>
      <c r="Z93" s="2"/>
      <c r="AM93" s="586"/>
      <c r="AN93" s="472">
        <v>21869</v>
      </c>
      <c r="AO93" s="472" t="s">
        <v>495</v>
      </c>
      <c r="AP93" s="472"/>
      <c r="AQ93" s="473"/>
      <c r="AR93" s="473"/>
      <c r="AS93" s="169"/>
      <c r="AT93" s="169"/>
      <c r="AU93" s="172" t="str">
        <f t="shared" si="10"/>
        <v>----</v>
      </c>
      <c r="AV93" s="173" t="str">
        <f t="shared" si="11"/>
        <v>----</v>
      </c>
      <c r="AW93" s="2"/>
      <c r="AX93" s="2"/>
      <c r="AY93" s="2"/>
      <c r="AZ93" s="2"/>
      <c r="BM93" s="586"/>
      <c r="BN93" s="472">
        <v>21869</v>
      </c>
      <c r="BO93" s="472" t="s">
        <v>495</v>
      </c>
      <c r="BP93" s="472"/>
      <c r="BQ93" s="473"/>
      <c r="BR93" s="473"/>
      <c r="BS93" s="169"/>
      <c r="BT93" s="169"/>
      <c r="BU93" s="172" t="str">
        <f t="shared" si="12"/>
        <v>----</v>
      </c>
      <c r="BV93" s="173" t="str">
        <f t="shared" si="13"/>
        <v>----</v>
      </c>
    </row>
    <row r="94" spans="13:74" s="1" customFormat="1" ht="30" customHeight="1">
      <c r="M94" s="586"/>
      <c r="N94" s="472">
        <v>21870</v>
      </c>
      <c r="O94" s="472" t="s">
        <v>496</v>
      </c>
      <c r="P94" s="472" t="s">
        <v>491</v>
      </c>
      <c r="Q94" s="473">
        <v>0.625</v>
      </c>
      <c r="R94" s="473">
        <v>0.434782608695652</v>
      </c>
      <c r="S94" s="497">
        <v>0.6</v>
      </c>
      <c r="T94" s="497">
        <v>0.5</v>
      </c>
      <c r="U94" s="172" t="str">
        <f t="shared" si="8"/>
        <v>SI</v>
      </c>
      <c r="V94" s="173" t="str">
        <f t="shared" si="9"/>
        <v>NON</v>
      </c>
      <c r="W94" s="2"/>
      <c r="X94" s="2"/>
      <c r="Y94" s="2"/>
      <c r="Z94" s="2"/>
      <c r="AM94" s="586"/>
      <c r="AN94" s="472">
        <v>21870</v>
      </c>
      <c r="AO94" s="472" t="s">
        <v>496</v>
      </c>
      <c r="AP94" s="472"/>
      <c r="AQ94" s="473"/>
      <c r="AR94" s="473"/>
      <c r="AS94" s="169"/>
      <c r="AT94" s="169"/>
      <c r="AU94" s="172" t="str">
        <f t="shared" si="10"/>
        <v>----</v>
      </c>
      <c r="AV94" s="173" t="str">
        <f t="shared" si="11"/>
        <v>----</v>
      </c>
      <c r="AW94" s="2"/>
      <c r="AX94" s="2"/>
      <c r="AY94" s="2"/>
      <c r="AZ94" s="2"/>
      <c r="BM94" s="586"/>
      <c r="BN94" s="472">
        <v>21870</v>
      </c>
      <c r="BO94" s="472" t="s">
        <v>496</v>
      </c>
      <c r="BP94" s="472"/>
      <c r="BQ94" s="473"/>
      <c r="BR94" s="473"/>
      <c r="BS94" s="169"/>
      <c r="BT94" s="169"/>
      <c r="BU94" s="172" t="str">
        <f t="shared" si="12"/>
        <v>----</v>
      </c>
      <c r="BV94" s="173" t="str">
        <f t="shared" si="13"/>
        <v>----</v>
      </c>
    </row>
    <row r="95" spans="13:74" s="1" customFormat="1" ht="30" customHeight="1">
      <c r="M95" s="586"/>
      <c r="N95" s="472">
        <v>21871</v>
      </c>
      <c r="O95" s="472" t="s">
        <v>497</v>
      </c>
      <c r="P95" s="472" t="s">
        <v>491</v>
      </c>
      <c r="Q95" s="473">
        <v>0.63636363636363602</v>
      </c>
      <c r="R95" s="473">
        <v>0.31818181818181801</v>
      </c>
      <c r="S95" s="497">
        <v>0.6</v>
      </c>
      <c r="T95" s="497">
        <v>0.5</v>
      </c>
      <c r="U95" s="172" t="str">
        <f t="shared" si="8"/>
        <v>SI</v>
      </c>
      <c r="V95" s="173" t="str">
        <f t="shared" si="9"/>
        <v>NON</v>
      </c>
      <c r="W95" s="2"/>
      <c r="X95" s="2"/>
      <c r="Y95" s="2"/>
      <c r="Z95" s="2"/>
      <c r="AM95" s="586"/>
      <c r="AN95" s="472">
        <v>21871</v>
      </c>
      <c r="AO95" s="472" t="s">
        <v>497</v>
      </c>
      <c r="AP95" s="472"/>
      <c r="AQ95" s="473"/>
      <c r="AR95" s="473"/>
      <c r="AS95" s="169"/>
      <c r="AT95" s="169"/>
      <c r="AU95" s="172" t="str">
        <f t="shared" si="10"/>
        <v>----</v>
      </c>
      <c r="AV95" s="173" t="str">
        <f t="shared" si="11"/>
        <v>----</v>
      </c>
      <c r="AW95" s="2"/>
      <c r="AX95" s="2"/>
      <c r="AY95" s="2"/>
      <c r="AZ95" s="2"/>
      <c r="BM95" s="586"/>
      <c r="BN95" s="472">
        <v>21871</v>
      </c>
      <c r="BO95" s="472" t="s">
        <v>497</v>
      </c>
      <c r="BP95" s="472"/>
      <c r="BQ95" s="473"/>
      <c r="BR95" s="473"/>
      <c r="BS95" s="169"/>
      <c r="BT95" s="169"/>
      <c r="BU95" s="172" t="str">
        <f t="shared" si="12"/>
        <v>----</v>
      </c>
      <c r="BV95" s="173" t="str">
        <f t="shared" si="13"/>
        <v>----</v>
      </c>
    </row>
    <row r="96" spans="13:74" s="1" customFormat="1" ht="30" customHeight="1">
      <c r="M96" s="586"/>
      <c r="N96" s="472">
        <v>21872</v>
      </c>
      <c r="O96" s="472" t="s">
        <v>498</v>
      </c>
      <c r="P96" s="472" t="s">
        <v>491</v>
      </c>
      <c r="Q96" s="473">
        <v>0.5</v>
      </c>
      <c r="R96" s="473">
        <v>0.25</v>
      </c>
      <c r="S96" s="497">
        <v>0.6</v>
      </c>
      <c r="T96" s="497">
        <v>0.5</v>
      </c>
      <c r="U96" s="172" t="str">
        <f t="shared" si="8"/>
        <v>NON</v>
      </c>
      <c r="V96" s="173" t="str">
        <f t="shared" si="9"/>
        <v>NON</v>
      </c>
      <c r="W96" s="2"/>
      <c r="X96" s="2"/>
      <c r="Y96" s="2"/>
      <c r="Z96" s="2"/>
      <c r="AM96" s="586"/>
      <c r="AN96" s="472">
        <v>21872</v>
      </c>
      <c r="AO96" s="472" t="s">
        <v>498</v>
      </c>
      <c r="AP96" s="472"/>
      <c r="AQ96" s="473"/>
      <c r="AR96" s="473"/>
      <c r="AS96" s="169"/>
      <c r="AT96" s="169"/>
      <c r="AU96" s="172" t="str">
        <f t="shared" si="10"/>
        <v>----</v>
      </c>
      <c r="AV96" s="173" t="str">
        <f t="shared" si="11"/>
        <v>----</v>
      </c>
      <c r="AW96" s="2"/>
      <c r="AX96" s="2"/>
      <c r="AY96" s="2"/>
      <c r="AZ96" s="2"/>
      <c r="BM96" s="586"/>
      <c r="BN96" s="472">
        <v>21872</v>
      </c>
      <c r="BO96" s="472" t="s">
        <v>498</v>
      </c>
      <c r="BP96" s="472"/>
      <c r="BQ96" s="473"/>
      <c r="BR96" s="473"/>
      <c r="BS96" s="169"/>
      <c r="BT96" s="169"/>
      <c r="BU96" s="172" t="str">
        <f t="shared" si="12"/>
        <v>----</v>
      </c>
      <c r="BV96" s="173" t="str">
        <f t="shared" si="13"/>
        <v>----</v>
      </c>
    </row>
    <row r="97" spans="13:74" s="1" customFormat="1" ht="30" customHeight="1">
      <c r="M97" s="586"/>
      <c r="N97" s="472">
        <v>21873</v>
      </c>
      <c r="O97" s="472" t="s">
        <v>499</v>
      </c>
      <c r="P97" s="472" t="s">
        <v>491</v>
      </c>
      <c r="Q97" s="473">
        <v>0.33333333333333298</v>
      </c>
      <c r="R97" s="473">
        <v>0.16666666666666699</v>
      </c>
      <c r="S97" s="497">
        <v>0.6</v>
      </c>
      <c r="T97" s="497">
        <v>0.5</v>
      </c>
      <c r="U97" s="172" t="str">
        <f t="shared" si="8"/>
        <v>NON</v>
      </c>
      <c r="V97" s="173" t="str">
        <f t="shared" si="9"/>
        <v>NON</v>
      </c>
      <c r="W97" s="2"/>
      <c r="X97" s="2"/>
      <c r="Y97" s="2"/>
      <c r="Z97" s="2"/>
      <c r="AM97" s="586"/>
      <c r="AN97" s="472">
        <v>21873</v>
      </c>
      <c r="AO97" s="472" t="s">
        <v>499</v>
      </c>
      <c r="AP97" s="472"/>
      <c r="AQ97" s="473"/>
      <c r="AR97" s="473"/>
      <c r="AS97" s="169"/>
      <c r="AT97" s="169"/>
      <c r="AU97" s="172" t="str">
        <f t="shared" si="10"/>
        <v>----</v>
      </c>
      <c r="AV97" s="173" t="str">
        <f t="shared" si="11"/>
        <v>----</v>
      </c>
      <c r="AW97" s="2"/>
      <c r="AX97" s="2"/>
      <c r="AY97" s="2"/>
      <c r="AZ97" s="2"/>
      <c r="BM97" s="586"/>
      <c r="BN97" s="472">
        <v>21873</v>
      </c>
      <c r="BO97" s="472" t="s">
        <v>499</v>
      </c>
      <c r="BP97" s="472"/>
      <c r="BQ97" s="473"/>
      <c r="BR97" s="473"/>
      <c r="BS97" s="169"/>
      <c r="BT97" s="169"/>
      <c r="BU97" s="172" t="str">
        <f t="shared" si="12"/>
        <v>----</v>
      </c>
      <c r="BV97" s="173" t="str">
        <f t="shared" si="13"/>
        <v>----</v>
      </c>
    </row>
    <row r="98" spans="13:74" s="1" customFormat="1" ht="30" customHeight="1">
      <c r="M98" s="586"/>
      <c r="N98" s="472">
        <v>21874</v>
      </c>
      <c r="O98" s="472" t="s">
        <v>500</v>
      </c>
      <c r="P98" s="472" t="s">
        <v>491</v>
      </c>
      <c r="Q98" s="473">
        <v>0.57142857142857095</v>
      </c>
      <c r="R98" s="473">
        <v>0.32</v>
      </c>
      <c r="S98" s="497">
        <v>0.6</v>
      </c>
      <c r="T98" s="497">
        <v>0.5</v>
      </c>
      <c r="U98" s="172" t="str">
        <f t="shared" si="8"/>
        <v>NON</v>
      </c>
      <c r="V98" s="173" t="str">
        <f t="shared" si="9"/>
        <v>NON</v>
      </c>
      <c r="W98" s="2"/>
      <c r="X98" s="2"/>
      <c r="Y98" s="2"/>
      <c r="Z98" s="2"/>
      <c r="AM98" s="586"/>
      <c r="AN98" s="472">
        <v>21874</v>
      </c>
      <c r="AO98" s="472" t="s">
        <v>500</v>
      </c>
      <c r="AP98" s="472"/>
      <c r="AQ98" s="473"/>
      <c r="AR98" s="473"/>
      <c r="AS98" s="169"/>
      <c r="AT98" s="169"/>
      <c r="AU98" s="172" t="str">
        <f t="shared" si="10"/>
        <v>----</v>
      </c>
      <c r="AV98" s="173" t="str">
        <f t="shared" si="11"/>
        <v>----</v>
      </c>
      <c r="AW98" s="2"/>
      <c r="AX98" s="2"/>
      <c r="AY98" s="2"/>
      <c r="AZ98" s="2"/>
      <c r="BM98" s="586"/>
      <c r="BN98" s="472">
        <v>21874</v>
      </c>
      <c r="BO98" s="472" t="s">
        <v>500</v>
      </c>
      <c r="BP98" s="472"/>
      <c r="BQ98" s="473"/>
      <c r="BR98" s="473"/>
      <c r="BS98" s="169"/>
      <c r="BT98" s="169"/>
      <c r="BU98" s="172" t="str">
        <f t="shared" si="12"/>
        <v>----</v>
      </c>
      <c r="BV98" s="173" t="str">
        <f t="shared" si="13"/>
        <v>----</v>
      </c>
    </row>
    <row r="99" spans="13:74" s="1" customFormat="1" ht="30" customHeight="1">
      <c r="M99" s="586"/>
      <c r="N99" s="472">
        <v>21875</v>
      </c>
      <c r="O99" s="472" t="s">
        <v>501</v>
      </c>
      <c r="P99" s="472" t="s">
        <v>491</v>
      </c>
      <c r="Q99" s="473">
        <v>0.41176470588235298</v>
      </c>
      <c r="R99" s="473">
        <v>0.269230769230769</v>
      </c>
      <c r="S99" s="497">
        <v>0.6</v>
      </c>
      <c r="T99" s="497">
        <v>0.5</v>
      </c>
      <c r="U99" s="172" t="str">
        <f t="shared" si="8"/>
        <v>NON</v>
      </c>
      <c r="V99" s="173" t="str">
        <f t="shared" si="9"/>
        <v>NON</v>
      </c>
      <c r="W99" s="2"/>
      <c r="X99" s="2"/>
      <c r="Y99" s="2"/>
      <c r="Z99" s="2"/>
      <c r="AM99" s="586"/>
      <c r="AN99" s="472">
        <v>21875</v>
      </c>
      <c r="AO99" s="472" t="s">
        <v>501</v>
      </c>
      <c r="AP99" s="472"/>
      <c r="AQ99" s="473"/>
      <c r="AR99" s="473"/>
      <c r="AS99" s="169"/>
      <c r="AT99" s="169"/>
      <c r="AU99" s="172" t="str">
        <f t="shared" si="10"/>
        <v>----</v>
      </c>
      <c r="AV99" s="173" t="str">
        <f t="shared" si="11"/>
        <v>----</v>
      </c>
      <c r="AW99" s="2"/>
      <c r="AX99" s="2"/>
      <c r="AY99" s="2"/>
      <c r="AZ99" s="2"/>
      <c r="BM99" s="586"/>
      <c r="BN99" s="472">
        <v>21875</v>
      </c>
      <c r="BO99" s="472" t="s">
        <v>501</v>
      </c>
      <c r="BP99" s="472"/>
      <c r="BQ99" s="473"/>
      <c r="BR99" s="473"/>
      <c r="BS99" s="169"/>
      <c r="BT99" s="169"/>
      <c r="BU99" s="172" t="str">
        <f t="shared" si="12"/>
        <v>----</v>
      </c>
      <c r="BV99" s="173" t="str">
        <f t="shared" si="13"/>
        <v>----</v>
      </c>
    </row>
    <row r="100" spans="13:74" s="1" customFormat="1" ht="30" customHeight="1">
      <c r="M100" s="586"/>
      <c r="N100" s="472">
        <v>21876</v>
      </c>
      <c r="O100" s="472" t="s">
        <v>502</v>
      </c>
      <c r="P100" s="472" t="s">
        <v>491</v>
      </c>
      <c r="Q100" s="473">
        <v>0.66666666666666696</v>
      </c>
      <c r="R100" s="473">
        <v>0.5</v>
      </c>
      <c r="S100" s="497">
        <v>0.6</v>
      </c>
      <c r="T100" s="497">
        <v>0.5</v>
      </c>
      <c r="U100" s="172" t="str">
        <f t="shared" si="8"/>
        <v>SI</v>
      </c>
      <c r="V100" s="173" t="str">
        <f t="shared" si="9"/>
        <v>SI</v>
      </c>
      <c r="W100" s="2"/>
      <c r="X100" s="2"/>
      <c r="Y100" s="2"/>
      <c r="Z100" s="2"/>
      <c r="AM100" s="586"/>
      <c r="AN100" s="472">
        <v>21876</v>
      </c>
      <c r="AO100" s="472" t="s">
        <v>502</v>
      </c>
      <c r="AP100" s="472"/>
      <c r="AQ100" s="473"/>
      <c r="AR100" s="473"/>
      <c r="AS100" s="169"/>
      <c r="AT100" s="169"/>
      <c r="AU100" s="172" t="str">
        <f t="shared" si="10"/>
        <v>----</v>
      </c>
      <c r="AV100" s="173" t="str">
        <f t="shared" si="11"/>
        <v>----</v>
      </c>
      <c r="AW100" s="2"/>
      <c r="AX100" s="2"/>
      <c r="AY100" s="2"/>
      <c r="AZ100" s="2"/>
      <c r="BM100" s="586"/>
      <c r="BN100" s="472">
        <v>21876</v>
      </c>
      <c r="BO100" s="472" t="s">
        <v>502</v>
      </c>
      <c r="BP100" s="472"/>
      <c r="BQ100" s="473"/>
      <c r="BR100" s="473"/>
      <c r="BS100" s="169"/>
      <c r="BT100" s="169"/>
      <c r="BU100" s="172" t="str">
        <f t="shared" si="12"/>
        <v>----</v>
      </c>
      <c r="BV100" s="173" t="str">
        <f t="shared" si="13"/>
        <v>----</v>
      </c>
    </row>
    <row r="101" spans="13:74" s="1" customFormat="1" ht="30" customHeight="1">
      <c r="M101" s="586"/>
      <c r="N101" s="472">
        <v>21877</v>
      </c>
      <c r="O101" s="472" t="s">
        <v>503</v>
      </c>
      <c r="P101" s="472" t="s">
        <v>491</v>
      </c>
      <c r="Q101" s="473">
        <v>1</v>
      </c>
      <c r="R101" s="473">
        <v>0.8</v>
      </c>
      <c r="S101" s="497">
        <v>0.6</v>
      </c>
      <c r="T101" s="497">
        <v>0.5</v>
      </c>
      <c r="U101" s="172" t="str">
        <f t="shared" si="8"/>
        <v>SI</v>
      </c>
      <c r="V101" s="173" t="str">
        <f t="shared" si="9"/>
        <v>SI</v>
      </c>
      <c r="W101" s="2"/>
      <c r="X101" s="2"/>
      <c r="Y101" s="2"/>
      <c r="Z101" s="2"/>
      <c r="AM101" s="586"/>
      <c r="AN101" s="472">
        <v>21877</v>
      </c>
      <c r="AO101" s="472" t="s">
        <v>503</v>
      </c>
      <c r="AP101" s="472"/>
      <c r="AQ101" s="473"/>
      <c r="AR101" s="473"/>
      <c r="AS101" s="169"/>
      <c r="AT101" s="169"/>
      <c r="AU101" s="172" t="str">
        <f t="shared" si="10"/>
        <v>----</v>
      </c>
      <c r="AV101" s="173" t="str">
        <f t="shared" si="11"/>
        <v>----</v>
      </c>
      <c r="AW101" s="2"/>
      <c r="AX101" s="2"/>
      <c r="AY101" s="2"/>
      <c r="AZ101" s="2"/>
      <c r="BM101" s="586"/>
      <c r="BN101" s="472">
        <v>21877</v>
      </c>
      <c r="BO101" s="472" t="s">
        <v>503</v>
      </c>
      <c r="BP101" s="472"/>
      <c r="BQ101" s="473"/>
      <c r="BR101" s="473"/>
      <c r="BS101" s="169"/>
      <c r="BT101" s="169"/>
      <c r="BU101" s="172" t="str">
        <f t="shared" si="12"/>
        <v>----</v>
      </c>
      <c r="BV101" s="173" t="str">
        <f t="shared" si="13"/>
        <v>----</v>
      </c>
    </row>
    <row r="102" spans="13:74" s="1" customFormat="1" ht="30" customHeight="1">
      <c r="M102" s="586"/>
      <c r="N102" s="472">
        <v>21878</v>
      </c>
      <c r="O102" s="472" t="s">
        <v>504</v>
      </c>
      <c r="P102" s="472" t="s">
        <v>491</v>
      </c>
      <c r="Q102" s="473">
        <v>0.83333333333333304</v>
      </c>
      <c r="R102" s="473">
        <v>0.71428571428571397</v>
      </c>
      <c r="S102" s="497">
        <v>0.6</v>
      </c>
      <c r="T102" s="497">
        <v>0.5</v>
      </c>
      <c r="U102" s="172" t="str">
        <f t="shared" ref="U102:U133" si="14">+IF(Q102=0,"----",IF(Q102&gt;=S102,"SI","NON"))</f>
        <v>SI</v>
      </c>
      <c r="V102" s="173" t="str">
        <f t="shared" ref="V102:V133" si="15">+IF(R102=0,"----",IF(R102&gt;=T102,"SI","NON"))</f>
        <v>SI</v>
      </c>
      <c r="W102" s="2"/>
      <c r="X102" s="2"/>
      <c r="Y102" s="2"/>
      <c r="Z102" s="2"/>
      <c r="AM102" s="586"/>
      <c r="AN102" s="472">
        <v>21878</v>
      </c>
      <c r="AO102" s="472" t="s">
        <v>504</v>
      </c>
      <c r="AP102" s="472"/>
      <c r="AQ102" s="473"/>
      <c r="AR102" s="473"/>
      <c r="AS102" s="169"/>
      <c r="AT102" s="169"/>
      <c r="AU102" s="172" t="str">
        <f t="shared" si="10"/>
        <v>----</v>
      </c>
      <c r="AV102" s="173" t="str">
        <f t="shared" si="11"/>
        <v>----</v>
      </c>
      <c r="AW102" s="2"/>
      <c r="AX102" s="2"/>
      <c r="AY102" s="2"/>
      <c r="AZ102" s="2"/>
      <c r="BM102" s="586"/>
      <c r="BN102" s="472">
        <v>21878</v>
      </c>
      <c r="BO102" s="472" t="s">
        <v>504</v>
      </c>
      <c r="BP102" s="472"/>
      <c r="BQ102" s="473"/>
      <c r="BR102" s="473"/>
      <c r="BS102" s="169"/>
      <c r="BT102" s="169"/>
      <c r="BU102" s="172" t="str">
        <f t="shared" si="12"/>
        <v>----</v>
      </c>
      <c r="BV102" s="173" t="str">
        <f t="shared" si="13"/>
        <v>----</v>
      </c>
    </row>
    <row r="103" spans="13:74" s="1" customFormat="1" ht="30" customHeight="1">
      <c r="M103" s="586"/>
      <c r="N103" s="472">
        <v>21879</v>
      </c>
      <c r="O103" s="472" t="s">
        <v>505</v>
      </c>
      <c r="P103" s="472" t="s">
        <v>491</v>
      </c>
      <c r="Q103" s="473">
        <v>0.2</v>
      </c>
      <c r="R103" s="473">
        <v>0.14285714285714299</v>
      </c>
      <c r="S103" s="497">
        <v>0.6</v>
      </c>
      <c r="T103" s="497">
        <v>0.5</v>
      </c>
      <c r="U103" s="172" t="str">
        <f t="shared" si="14"/>
        <v>NON</v>
      </c>
      <c r="V103" s="173" t="str">
        <f t="shared" si="15"/>
        <v>NON</v>
      </c>
      <c r="W103" s="2"/>
      <c r="X103" s="2"/>
      <c r="Y103" s="2"/>
      <c r="Z103" s="2"/>
      <c r="AM103" s="586"/>
      <c r="AN103" s="472">
        <v>21879</v>
      </c>
      <c r="AO103" s="472" t="s">
        <v>505</v>
      </c>
      <c r="AP103" s="472"/>
      <c r="AQ103" s="473"/>
      <c r="AR103" s="473"/>
      <c r="AS103" s="169"/>
      <c r="AT103" s="169"/>
      <c r="AU103" s="172" t="str">
        <f t="shared" si="10"/>
        <v>----</v>
      </c>
      <c r="AV103" s="173" t="str">
        <f t="shared" si="11"/>
        <v>----</v>
      </c>
      <c r="AW103" s="2"/>
      <c r="AX103" s="2"/>
      <c r="AY103" s="2"/>
      <c r="AZ103" s="2"/>
      <c r="BM103" s="586"/>
      <c r="BN103" s="472">
        <v>21879</v>
      </c>
      <c r="BO103" s="472" t="s">
        <v>505</v>
      </c>
      <c r="BP103" s="472"/>
      <c r="BQ103" s="473"/>
      <c r="BR103" s="473"/>
      <c r="BS103" s="169"/>
      <c r="BT103" s="169"/>
      <c r="BU103" s="172" t="str">
        <f t="shared" si="12"/>
        <v>----</v>
      </c>
      <c r="BV103" s="173" t="str">
        <f t="shared" si="13"/>
        <v>----</v>
      </c>
    </row>
    <row r="104" spans="13:74" s="1" customFormat="1" ht="30" customHeight="1">
      <c r="M104" s="586"/>
      <c r="N104" s="472">
        <v>21880</v>
      </c>
      <c r="O104" s="472" t="s">
        <v>506</v>
      </c>
      <c r="P104" s="472" t="s">
        <v>491</v>
      </c>
      <c r="Q104" s="473">
        <v>0.5</v>
      </c>
      <c r="R104" s="473">
        <v>0.25</v>
      </c>
      <c r="S104" s="497">
        <v>0.6</v>
      </c>
      <c r="T104" s="497">
        <v>0.5</v>
      </c>
      <c r="U104" s="172" t="str">
        <f t="shared" si="14"/>
        <v>NON</v>
      </c>
      <c r="V104" s="173" t="str">
        <f t="shared" si="15"/>
        <v>NON</v>
      </c>
      <c r="W104" s="2"/>
      <c r="X104" s="2"/>
      <c r="Y104" s="2"/>
      <c r="Z104" s="2"/>
      <c r="AM104" s="586"/>
      <c r="AN104" s="472">
        <v>21880</v>
      </c>
      <c r="AO104" s="472" t="s">
        <v>506</v>
      </c>
      <c r="AP104" s="472"/>
      <c r="AQ104" s="473"/>
      <c r="AR104" s="473"/>
      <c r="AS104" s="169"/>
      <c r="AT104" s="169"/>
      <c r="AU104" s="172" t="str">
        <f t="shared" si="10"/>
        <v>----</v>
      </c>
      <c r="AV104" s="173" t="str">
        <f t="shared" si="11"/>
        <v>----</v>
      </c>
      <c r="AW104" s="2"/>
      <c r="AX104" s="2"/>
      <c r="AY104" s="2"/>
      <c r="AZ104" s="2"/>
      <c r="BM104" s="586"/>
      <c r="BN104" s="472">
        <v>21880</v>
      </c>
      <c r="BO104" s="472" t="s">
        <v>506</v>
      </c>
      <c r="BP104" s="472"/>
      <c r="BQ104" s="473"/>
      <c r="BR104" s="473"/>
      <c r="BS104" s="169"/>
      <c r="BT104" s="169"/>
      <c r="BU104" s="172" t="str">
        <f t="shared" si="12"/>
        <v>----</v>
      </c>
      <c r="BV104" s="173" t="str">
        <f t="shared" si="13"/>
        <v>----</v>
      </c>
    </row>
    <row r="105" spans="13:74" s="1" customFormat="1" ht="30" customHeight="1">
      <c r="M105" s="586"/>
      <c r="N105" s="472">
        <v>21881</v>
      </c>
      <c r="O105" s="472" t="s">
        <v>575</v>
      </c>
      <c r="P105" s="472" t="s">
        <v>491</v>
      </c>
      <c r="Q105" s="473">
        <v>0.5</v>
      </c>
      <c r="R105" s="473">
        <v>0.5</v>
      </c>
      <c r="S105" s="497">
        <v>0.6</v>
      </c>
      <c r="T105" s="497">
        <v>0.5</v>
      </c>
      <c r="U105" s="172" t="str">
        <f t="shared" si="14"/>
        <v>NON</v>
      </c>
      <c r="V105" s="173" t="str">
        <f t="shared" si="15"/>
        <v>SI</v>
      </c>
      <c r="W105" s="2"/>
      <c r="X105" s="2"/>
      <c r="Y105" s="2"/>
      <c r="Z105" s="2"/>
      <c r="AM105" s="586"/>
      <c r="AN105" s="472">
        <v>21881</v>
      </c>
      <c r="AO105" s="472" t="s">
        <v>575</v>
      </c>
      <c r="AP105" s="472"/>
      <c r="AQ105" s="473"/>
      <c r="AR105" s="473"/>
      <c r="AS105" s="169"/>
      <c r="AT105" s="169"/>
      <c r="AU105" s="172" t="str">
        <f t="shared" si="10"/>
        <v>----</v>
      </c>
      <c r="AV105" s="173" t="str">
        <f t="shared" si="11"/>
        <v>----</v>
      </c>
      <c r="AW105" s="2"/>
      <c r="AX105" s="2"/>
      <c r="AY105" s="2"/>
      <c r="AZ105" s="2"/>
      <c r="BM105" s="586"/>
      <c r="BN105" s="472">
        <v>21881</v>
      </c>
      <c r="BO105" s="472" t="s">
        <v>575</v>
      </c>
      <c r="BP105" s="472"/>
      <c r="BQ105" s="473"/>
      <c r="BR105" s="473"/>
      <c r="BS105" s="169"/>
      <c r="BT105" s="169"/>
      <c r="BU105" s="172" t="str">
        <f t="shared" si="12"/>
        <v>----</v>
      </c>
      <c r="BV105" s="173" t="str">
        <f t="shared" si="13"/>
        <v>----</v>
      </c>
    </row>
    <row r="106" spans="13:74" s="1" customFormat="1" ht="30" customHeight="1">
      <c r="M106" s="586"/>
      <c r="N106" s="472">
        <v>21882</v>
      </c>
      <c r="O106" s="472" t="s">
        <v>508</v>
      </c>
      <c r="P106" s="472" t="s">
        <v>491</v>
      </c>
      <c r="Q106" s="473">
        <v>1</v>
      </c>
      <c r="R106" s="473">
        <v>0.71428571428571397</v>
      </c>
      <c r="S106" s="497">
        <v>0.6</v>
      </c>
      <c r="T106" s="497">
        <v>0.5</v>
      </c>
      <c r="U106" s="172" t="str">
        <f t="shared" si="14"/>
        <v>SI</v>
      </c>
      <c r="V106" s="173" t="str">
        <f t="shared" si="15"/>
        <v>SI</v>
      </c>
      <c r="W106" s="2"/>
      <c r="X106" s="2"/>
      <c r="Y106" s="2"/>
      <c r="Z106" s="2"/>
      <c r="AM106" s="586"/>
      <c r="AN106" s="472">
        <v>21882</v>
      </c>
      <c r="AO106" s="472" t="s">
        <v>508</v>
      </c>
      <c r="AP106" s="472"/>
      <c r="AQ106" s="473"/>
      <c r="AR106" s="473"/>
      <c r="AS106" s="169"/>
      <c r="AT106" s="169"/>
      <c r="AU106" s="172" t="str">
        <f t="shared" si="10"/>
        <v>----</v>
      </c>
      <c r="AV106" s="173" t="str">
        <f t="shared" si="11"/>
        <v>----</v>
      </c>
      <c r="AW106" s="2"/>
      <c r="AX106" s="2"/>
      <c r="AY106" s="2"/>
      <c r="AZ106" s="2"/>
      <c r="BM106" s="586"/>
      <c r="BN106" s="472">
        <v>21882</v>
      </c>
      <c r="BO106" s="472" t="s">
        <v>508</v>
      </c>
      <c r="BP106" s="472"/>
      <c r="BQ106" s="473"/>
      <c r="BR106" s="473"/>
      <c r="BS106" s="169"/>
      <c r="BT106" s="169"/>
      <c r="BU106" s="172" t="str">
        <f t="shared" si="12"/>
        <v>----</v>
      </c>
      <c r="BV106" s="173" t="str">
        <f t="shared" si="13"/>
        <v>----</v>
      </c>
    </row>
    <row r="107" spans="13:74" s="1" customFormat="1" ht="30" customHeight="1">
      <c r="M107" s="586"/>
      <c r="N107" s="472">
        <v>21883</v>
      </c>
      <c r="O107" s="472" t="s">
        <v>509</v>
      </c>
      <c r="P107" s="472" t="s">
        <v>491</v>
      </c>
      <c r="Q107" s="473">
        <v>0.5</v>
      </c>
      <c r="R107" s="473">
        <v>0.28571428571428598</v>
      </c>
      <c r="S107" s="497">
        <v>0.6</v>
      </c>
      <c r="T107" s="497">
        <v>0.5</v>
      </c>
      <c r="U107" s="172" t="str">
        <f t="shared" si="14"/>
        <v>NON</v>
      </c>
      <c r="V107" s="173" t="str">
        <f t="shared" si="15"/>
        <v>NON</v>
      </c>
      <c r="W107" s="2"/>
      <c r="X107" s="2"/>
      <c r="Y107" s="2"/>
      <c r="Z107" s="2"/>
      <c r="AM107" s="586"/>
      <c r="AN107" s="472">
        <v>21883</v>
      </c>
      <c r="AO107" s="472" t="s">
        <v>509</v>
      </c>
      <c r="AP107" s="472"/>
      <c r="AQ107" s="473"/>
      <c r="AR107" s="473"/>
      <c r="AS107" s="169"/>
      <c r="AT107" s="169"/>
      <c r="AU107" s="172" t="str">
        <f t="shared" si="10"/>
        <v>----</v>
      </c>
      <c r="AV107" s="173" t="str">
        <f t="shared" si="11"/>
        <v>----</v>
      </c>
      <c r="AW107" s="2"/>
      <c r="AX107" s="2"/>
      <c r="AY107" s="2"/>
      <c r="AZ107" s="2"/>
      <c r="BM107" s="586"/>
      <c r="BN107" s="472">
        <v>21883</v>
      </c>
      <c r="BO107" s="472" t="s">
        <v>509</v>
      </c>
      <c r="BP107" s="472"/>
      <c r="BQ107" s="473"/>
      <c r="BR107" s="473"/>
      <c r="BS107" s="169"/>
      <c r="BT107" s="169"/>
      <c r="BU107" s="172" t="str">
        <f t="shared" si="12"/>
        <v>----</v>
      </c>
      <c r="BV107" s="173" t="str">
        <f t="shared" si="13"/>
        <v>----</v>
      </c>
    </row>
    <row r="108" spans="13:74" s="1" customFormat="1" ht="30" customHeight="1">
      <c r="M108" s="586"/>
      <c r="N108" s="472">
        <v>21884</v>
      </c>
      <c r="O108" s="472" t="s">
        <v>510</v>
      </c>
      <c r="P108" s="472" t="s">
        <v>491</v>
      </c>
      <c r="Q108" s="473">
        <v>0.66666666666666696</v>
      </c>
      <c r="R108" s="473">
        <v>0.66666666666666696</v>
      </c>
      <c r="S108" s="497">
        <v>0.6</v>
      </c>
      <c r="T108" s="497">
        <v>0.5</v>
      </c>
      <c r="U108" s="172" t="str">
        <f t="shared" si="14"/>
        <v>SI</v>
      </c>
      <c r="V108" s="173" t="str">
        <f t="shared" si="15"/>
        <v>SI</v>
      </c>
      <c r="W108" s="2"/>
      <c r="X108" s="2"/>
      <c r="Y108" s="2"/>
      <c r="Z108" s="2"/>
      <c r="AM108" s="586"/>
      <c r="AN108" s="472">
        <v>21884</v>
      </c>
      <c r="AO108" s="472" t="s">
        <v>510</v>
      </c>
      <c r="AP108" s="472"/>
      <c r="AQ108" s="473"/>
      <c r="AR108" s="473"/>
      <c r="AS108" s="169"/>
      <c r="AT108" s="169"/>
      <c r="AU108" s="172" t="str">
        <f t="shared" si="10"/>
        <v>----</v>
      </c>
      <c r="AV108" s="173" t="str">
        <f t="shared" si="11"/>
        <v>----</v>
      </c>
      <c r="AW108" s="2"/>
      <c r="AX108" s="2"/>
      <c r="AY108" s="2"/>
      <c r="AZ108" s="2"/>
      <c r="BM108" s="586"/>
      <c r="BN108" s="472">
        <v>21884</v>
      </c>
      <c r="BO108" s="472" t="s">
        <v>510</v>
      </c>
      <c r="BP108" s="472"/>
      <c r="BQ108" s="473"/>
      <c r="BR108" s="473"/>
      <c r="BS108" s="169"/>
      <c r="BT108" s="169"/>
      <c r="BU108" s="172" t="str">
        <f t="shared" si="12"/>
        <v>----</v>
      </c>
      <c r="BV108" s="173" t="str">
        <f t="shared" si="13"/>
        <v>----</v>
      </c>
    </row>
    <row r="109" spans="13:74" s="1" customFormat="1" ht="30" customHeight="1">
      <c r="M109" s="586"/>
      <c r="N109" s="472">
        <v>21885</v>
      </c>
      <c r="O109" s="472" t="s">
        <v>511</v>
      </c>
      <c r="P109" s="472" t="s">
        <v>491</v>
      </c>
      <c r="Q109" s="473">
        <v>0.8</v>
      </c>
      <c r="R109" s="473">
        <v>0.66666666666666696</v>
      </c>
      <c r="S109" s="497">
        <v>0.6</v>
      </c>
      <c r="T109" s="497">
        <v>0.5</v>
      </c>
      <c r="U109" s="172" t="str">
        <f t="shared" si="14"/>
        <v>SI</v>
      </c>
      <c r="V109" s="173" t="str">
        <f t="shared" si="15"/>
        <v>SI</v>
      </c>
      <c r="W109" s="2"/>
      <c r="X109" s="2"/>
      <c r="Y109" s="2"/>
      <c r="Z109" s="2"/>
      <c r="AM109" s="586"/>
      <c r="AN109" s="472">
        <v>21885</v>
      </c>
      <c r="AO109" s="472" t="s">
        <v>511</v>
      </c>
      <c r="AP109" s="472"/>
      <c r="AQ109" s="473"/>
      <c r="AR109" s="473"/>
      <c r="AS109" s="169"/>
      <c r="AT109" s="169"/>
      <c r="AU109" s="172" t="str">
        <f t="shared" si="10"/>
        <v>----</v>
      </c>
      <c r="AV109" s="173" t="str">
        <f t="shared" si="11"/>
        <v>----</v>
      </c>
      <c r="AW109" s="2"/>
      <c r="AX109" s="2"/>
      <c r="AY109" s="2"/>
      <c r="AZ109" s="2"/>
      <c r="BM109" s="586"/>
      <c r="BN109" s="472">
        <v>21885</v>
      </c>
      <c r="BO109" s="472" t="s">
        <v>511</v>
      </c>
      <c r="BP109" s="472"/>
      <c r="BQ109" s="473"/>
      <c r="BR109" s="473"/>
      <c r="BS109" s="169"/>
      <c r="BT109" s="169"/>
      <c r="BU109" s="172" t="str">
        <f t="shared" si="12"/>
        <v>----</v>
      </c>
      <c r="BV109" s="173" t="str">
        <f t="shared" si="13"/>
        <v>----</v>
      </c>
    </row>
    <row r="110" spans="13:74" s="1" customFormat="1" ht="30" customHeight="1">
      <c r="M110" s="586"/>
      <c r="N110" s="472">
        <v>21886</v>
      </c>
      <c r="O110" s="472" t="s">
        <v>512</v>
      </c>
      <c r="P110" s="472" t="s">
        <v>491</v>
      </c>
      <c r="Q110" s="473">
        <v>0.8</v>
      </c>
      <c r="R110" s="473">
        <v>0.8</v>
      </c>
      <c r="S110" s="497">
        <v>0.7</v>
      </c>
      <c r="T110" s="497">
        <v>0.55000000000000004</v>
      </c>
      <c r="U110" s="172" t="str">
        <f t="shared" si="14"/>
        <v>SI</v>
      </c>
      <c r="V110" s="173" t="str">
        <f t="shared" si="15"/>
        <v>SI</v>
      </c>
      <c r="W110" s="2"/>
      <c r="X110" s="2"/>
      <c r="Y110" s="2"/>
      <c r="Z110" s="2"/>
      <c r="AM110" s="586"/>
      <c r="AN110" s="472">
        <v>21886</v>
      </c>
      <c r="AO110" s="472" t="s">
        <v>512</v>
      </c>
      <c r="AP110" s="472"/>
      <c r="AQ110" s="473"/>
      <c r="AR110" s="473"/>
      <c r="AS110" s="169"/>
      <c r="AT110" s="169"/>
      <c r="AU110" s="172" t="str">
        <f t="shared" si="10"/>
        <v>----</v>
      </c>
      <c r="AV110" s="173" t="str">
        <f t="shared" si="11"/>
        <v>----</v>
      </c>
      <c r="AW110" s="2"/>
      <c r="AX110" s="2"/>
      <c r="AY110" s="2"/>
      <c r="AZ110" s="2"/>
      <c r="BM110" s="586"/>
      <c r="BN110" s="472">
        <v>21886</v>
      </c>
      <c r="BO110" s="472" t="s">
        <v>512</v>
      </c>
      <c r="BP110" s="472"/>
      <c r="BQ110" s="473"/>
      <c r="BR110" s="473"/>
      <c r="BS110" s="169"/>
      <c r="BT110" s="169"/>
      <c r="BU110" s="172" t="str">
        <f t="shared" si="12"/>
        <v>----</v>
      </c>
      <c r="BV110" s="173" t="str">
        <f t="shared" si="13"/>
        <v>----</v>
      </c>
    </row>
    <row r="111" spans="13:74" s="1" customFormat="1" ht="30" customHeight="1">
      <c r="M111" s="586"/>
      <c r="N111" s="472">
        <v>21887</v>
      </c>
      <c r="O111" s="472" t="s">
        <v>576</v>
      </c>
      <c r="P111" s="472" t="s">
        <v>491</v>
      </c>
      <c r="Q111" s="473">
        <v>1</v>
      </c>
      <c r="R111" s="473">
        <v>1</v>
      </c>
      <c r="S111" s="497">
        <v>0.7</v>
      </c>
      <c r="T111" s="497">
        <v>0.55000000000000004</v>
      </c>
      <c r="U111" s="172" t="str">
        <f t="shared" si="14"/>
        <v>SI</v>
      </c>
      <c r="V111" s="173" t="str">
        <f t="shared" si="15"/>
        <v>SI</v>
      </c>
      <c r="W111" s="2"/>
      <c r="X111" s="2"/>
      <c r="Y111" s="2"/>
      <c r="Z111" s="2"/>
      <c r="AM111" s="586"/>
      <c r="AN111" s="472">
        <v>21887</v>
      </c>
      <c r="AO111" s="472" t="s">
        <v>576</v>
      </c>
      <c r="AP111" s="472"/>
      <c r="AQ111" s="473"/>
      <c r="AR111" s="473"/>
      <c r="AS111" s="169"/>
      <c r="AT111" s="169"/>
      <c r="AU111" s="172" t="str">
        <f t="shared" si="10"/>
        <v>----</v>
      </c>
      <c r="AV111" s="173" t="str">
        <f t="shared" si="11"/>
        <v>----</v>
      </c>
      <c r="AW111" s="2"/>
      <c r="AX111" s="2"/>
      <c r="AY111" s="2"/>
      <c r="AZ111" s="2"/>
      <c r="BM111" s="586"/>
      <c r="BN111" s="472">
        <v>21887</v>
      </c>
      <c r="BO111" s="472" t="s">
        <v>576</v>
      </c>
      <c r="BP111" s="472"/>
      <c r="BQ111" s="473"/>
      <c r="BR111" s="473"/>
      <c r="BS111" s="169"/>
      <c r="BT111" s="169"/>
      <c r="BU111" s="172" t="str">
        <f t="shared" si="12"/>
        <v>----</v>
      </c>
      <c r="BV111" s="173" t="str">
        <f t="shared" si="13"/>
        <v>----</v>
      </c>
    </row>
    <row r="112" spans="13:74" s="1" customFormat="1" ht="30" customHeight="1">
      <c r="M112" s="586"/>
      <c r="N112" s="472">
        <v>21889</v>
      </c>
      <c r="O112" s="472" t="s">
        <v>515</v>
      </c>
      <c r="P112" s="472" t="s">
        <v>491</v>
      </c>
      <c r="Q112" s="473"/>
      <c r="R112" s="473"/>
      <c r="S112" s="497">
        <v>0.7</v>
      </c>
      <c r="T112" s="497">
        <v>0.55000000000000004</v>
      </c>
      <c r="U112" s="172" t="str">
        <f t="shared" si="14"/>
        <v>----</v>
      </c>
      <c r="V112" s="173" t="str">
        <f t="shared" si="15"/>
        <v>----</v>
      </c>
      <c r="W112" s="2"/>
      <c r="X112" s="2"/>
      <c r="Y112" s="2"/>
      <c r="Z112" s="2"/>
      <c r="AM112" s="586"/>
      <c r="AN112" s="472">
        <v>21890</v>
      </c>
      <c r="AO112" s="472" t="s">
        <v>516</v>
      </c>
      <c r="AP112" s="472"/>
      <c r="AQ112" s="473"/>
      <c r="AR112" s="473"/>
      <c r="AS112" s="169"/>
      <c r="AT112" s="169"/>
      <c r="AU112" s="172" t="str">
        <f t="shared" si="10"/>
        <v>----</v>
      </c>
      <c r="AV112" s="173" t="str">
        <f t="shared" si="11"/>
        <v>----</v>
      </c>
      <c r="AW112" s="2"/>
      <c r="AX112" s="2"/>
      <c r="AY112" s="2"/>
      <c r="AZ112" s="2"/>
      <c r="BM112" s="586"/>
      <c r="BN112" s="472">
        <v>21890</v>
      </c>
      <c r="BO112" s="472" t="s">
        <v>516</v>
      </c>
      <c r="BP112" s="472"/>
      <c r="BQ112" s="473"/>
      <c r="BR112" s="473"/>
      <c r="BS112" s="169"/>
      <c r="BT112" s="169"/>
      <c r="BU112" s="172" t="str">
        <f t="shared" si="12"/>
        <v>----</v>
      </c>
      <c r="BV112" s="173" t="str">
        <f t="shared" si="13"/>
        <v>----</v>
      </c>
    </row>
    <row r="113" spans="13:74" s="1" customFormat="1" ht="30" customHeight="1">
      <c r="M113" s="586"/>
      <c r="N113" s="472">
        <v>21890</v>
      </c>
      <c r="O113" s="472" t="s">
        <v>516</v>
      </c>
      <c r="P113" s="472" t="s">
        <v>491</v>
      </c>
      <c r="Q113" s="473">
        <v>1</v>
      </c>
      <c r="R113" s="473">
        <v>1</v>
      </c>
      <c r="S113" s="497">
        <v>0.7</v>
      </c>
      <c r="T113" s="497">
        <v>0.55000000000000004</v>
      </c>
      <c r="U113" s="172" t="str">
        <f t="shared" si="14"/>
        <v>SI</v>
      </c>
      <c r="V113" s="173" t="str">
        <f t="shared" si="15"/>
        <v>SI</v>
      </c>
      <c r="W113" s="2"/>
      <c r="X113" s="2"/>
      <c r="Y113" s="2"/>
      <c r="Z113" s="2"/>
      <c r="AM113" s="586"/>
      <c r="AN113" s="472">
        <v>21891</v>
      </c>
      <c r="AO113" s="472" t="s">
        <v>517</v>
      </c>
      <c r="AP113" s="472"/>
      <c r="AQ113" s="473"/>
      <c r="AR113" s="473"/>
      <c r="AS113" s="169"/>
      <c r="AT113" s="169"/>
      <c r="AU113" s="172" t="str">
        <f t="shared" si="10"/>
        <v>----</v>
      </c>
      <c r="AV113" s="173" t="str">
        <f t="shared" si="11"/>
        <v>----</v>
      </c>
      <c r="AW113" s="2"/>
      <c r="AX113" s="2"/>
      <c r="AY113" s="2"/>
      <c r="AZ113" s="2"/>
      <c r="BM113" s="586"/>
      <c r="BN113" s="472">
        <v>21891</v>
      </c>
      <c r="BO113" s="472" t="s">
        <v>517</v>
      </c>
      <c r="BP113" s="472"/>
      <c r="BQ113" s="473"/>
      <c r="BR113" s="473"/>
      <c r="BS113" s="169"/>
      <c r="BT113" s="169"/>
      <c r="BU113" s="172" t="str">
        <f t="shared" si="12"/>
        <v>----</v>
      </c>
      <c r="BV113" s="173" t="str">
        <f t="shared" si="13"/>
        <v>----</v>
      </c>
    </row>
    <row r="114" spans="13:74" s="1" customFormat="1" ht="30" customHeight="1">
      <c r="M114" s="586"/>
      <c r="N114" s="472">
        <v>21891</v>
      </c>
      <c r="O114" s="472" t="s">
        <v>517</v>
      </c>
      <c r="P114" s="472" t="s">
        <v>491</v>
      </c>
      <c r="Q114" s="473">
        <v>1</v>
      </c>
      <c r="R114" s="473">
        <v>1</v>
      </c>
      <c r="S114" s="497">
        <v>0.7</v>
      </c>
      <c r="T114" s="497">
        <v>0.55000000000000004</v>
      </c>
      <c r="U114" s="172" t="str">
        <f t="shared" si="14"/>
        <v>SI</v>
      </c>
      <c r="V114" s="173" t="str">
        <f t="shared" si="15"/>
        <v>SI</v>
      </c>
      <c r="W114" s="2"/>
      <c r="X114" s="2"/>
      <c r="Y114" s="2"/>
      <c r="Z114" s="2"/>
      <c r="AM114" s="586"/>
      <c r="AN114" s="472">
        <v>21892</v>
      </c>
      <c r="AO114" s="472" t="s">
        <v>518</v>
      </c>
      <c r="AP114" s="472"/>
      <c r="AQ114" s="473"/>
      <c r="AR114" s="473"/>
      <c r="AS114" s="169"/>
      <c r="AT114" s="169"/>
      <c r="AU114" s="172" t="str">
        <f t="shared" si="10"/>
        <v>----</v>
      </c>
      <c r="AV114" s="173" t="str">
        <f t="shared" si="11"/>
        <v>----</v>
      </c>
      <c r="AW114" s="2"/>
      <c r="AX114" s="2"/>
      <c r="AY114" s="2"/>
      <c r="AZ114" s="2"/>
      <c r="BM114" s="586"/>
      <c r="BN114" s="472">
        <v>21892</v>
      </c>
      <c r="BO114" s="472" t="s">
        <v>518</v>
      </c>
      <c r="BP114" s="472"/>
      <c r="BQ114" s="473"/>
      <c r="BR114" s="473"/>
      <c r="BS114" s="169"/>
      <c r="BT114" s="169"/>
      <c r="BU114" s="172" t="str">
        <f t="shared" si="12"/>
        <v>----</v>
      </c>
      <c r="BV114" s="173" t="str">
        <f t="shared" si="13"/>
        <v>----</v>
      </c>
    </row>
    <row r="115" spans="13:74" s="1" customFormat="1" ht="30" customHeight="1">
      <c r="M115" s="586"/>
      <c r="N115" s="472">
        <v>21892</v>
      </c>
      <c r="O115" s="472" t="s">
        <v>518</v>
      </c>
      <c r="P115" s="472" t="s">
        <v>491</v>
      </c>
      <c r="Q115" s="473">
        <v>1</v>
      </c>
      <c r="R115" s="473">
        <v>1</v>
      </c>
      <c r="S115" s="497">
        <v>0.7</v>
      </c>
      <c r="T115" s="497">
        <v>0.55000000000000004</v>
      </c>
      <c r="U115" s="172" t="str">
        <f t="shared" si="14"/>
        <v>SI</v>
      </c>
      <c r="V115" s="173" t="str">
        <f t="shared" si="15"/>
        <v>SI</v>
      </c>
      <c r="W115" s="2"/>
      <c r="X115" s="2"/>
      <c r="Y115" s="2"/>
      <c r="Z115" s="2"/>
      <c r="AM115" s="586"/>
      <c r="AN115" s="472">
        <v>21893</v>
      </c>
      <c r="AO115" s="472" t="s">
        <v>519</v>
      </c>
      <c r="AP115" s="472"/>
      <c r="AQ115" s="473"/>
      <c r="AR115" s="473"/>
      <c r="AS115" s="169"/>
      <c r="AT115" s="169"/>
      <c r="AU115" s="172" t="str">
        <f t="shared" si="10"/>
        <v>----</v>
      </c>
      <c r="AV115" s="173" t="str">
        <f t="shared" si="11"/>
        <v>----</v>
      </c>
      <c r="AW115" s="2"/>
      <c r="AX115" s="2"/>
      <c r="AY115" s="2"/>
      <c r="AZ115" s="2"/>
      <c r="BM115" s="586"/>
      <c r="BN115" s="472">
        <v>21893</v>
      </c>
      <c r="BO115" s="472" t="s">
        <v>519</v>
      </c>
      <c r="BP115" s="472"/>
      <c r="BQ115" s="473"/>
      <c r="BR115" s="473"/>
      <c r="BS115" s="169"/>
      <c r="BT115" s="169"/>
      <c r="BU115" s="172" t="str">
        <f t="shared" si="12"/>
        <v>----</v>
      </c>
      <c r="BV115" s="173" t="str">
        <f t="shared" si="13"/>
        <v>----</v>
      </c>
    </row>
    <row r="116" spans="13:74" s="1" customFormat="1" ht="30" customHeight="1">
      <c r="M116" s="586"/>
      <c r="N116" s="472">
        <v>21893</v>
      </c>
      <c r="O116" s="472" t="s">
        <v>519</v>
      </c>
      <c r="P116" s="472" t="s">
        <v>491</v>
      </c>
      <c r="Q116" s="473">
        <v>1</v>
      </c>
      <c r="R116" s="473">
        <v>1</v>
      </c>
      <c r="S116" s="497">
        <v>0.7</v>
      </c>
      <c r="T116" s="497">
        <v>0.55000000000000004</v>
      </c>
      <c r="U116" s="172" t="str">
        <f t="shared" si="14"/>
        <v>SI</v>
      </c>
      <c r="V116" s="173" t="str">
        <f t="shared" si="15"/>
        <v>SI</v>
      </c>
      <c r="W116" s="2"/>
      <c r="X116" s="2"/>
      <c r="Y116" s="2"/>
      <c r="Z116" s="2"/>
      <c r="AM116" s="586"/>
      <c r="AN116" s="472">
        <v>21895</v>
      </c>
      <c r="AO116" s="472" t="s">
        <v>521</v>
      </c>
      <c r="AP116" s="472"/>
      <c r="AQ116" s="473"/>
      <c r="AR116" s="473"/>
      <c r="AS116" s="169"/>
      <c r="AT116" s="169"/>
      <c r="AU116" s="172" t="str">
        <f t="shared" si="10"/>
        <v>----</v>
      </c>
      <c r="AV116" s="173" t="str">
        <f t="shared" si="11"/>
        <v>----</v>
      </c>
      <c r="AW116" s="2"/>
      <c r="AX116" s="2"/>
      <c r="AY116" s="2"/>
      <c r="AZ116" s="2"/>
      <c r="BM116" s="586"/>
      <c r="BN116" s="472">
        <v>21895</v>
      </c>
      <c r="BO116" s="472" t="s">
        <v>521</v>
      </c>
      <c r="BP116" s="472"/>
      <c r="BQ116" s="473"/>
      <c r="BR116" s="473"/>
      <c r="BS116" s="169"/>
      <c r="BT116" s="169"/>
      <c r="BU116" s="172" t="str">
        <f t="shared" si="12"/>
        <v>----</v>
      </c>
      <c r="BV116" s="173" t="str">
        <f t="shared" si="13"/>
        <v>----</v>
      </c>
    </row>
    <row r="117" spans="13:74" s="1" customFormat="1" ht="30" customHeight="1">
      <c r="M117" s="586"/>
      <c r="N117" s="472">
        <v>21895</v>
      </c>
      <c r="O117" s="472" t="s">
        <v>521</v>
      </c>
      <c r="P117" s="472" t="s">
        <v>491</v>
      </c>
      <c r="Q117" s="473">
        <v>1</v>
      </c>
      <c r="R117" s="473">
        <v>1</v>
      </c>
      <c r="S117" s="497">
        <v>0.7</v>
      </c>
      <c r="T117" s="497">
        <v>0.55000000000000004</v>
      </c>
      <c r="U117" s="172" t="str">
        <f t="shared" si="14"/>
        <v>SI</v>
      </c>
      <c r="V117" s="173" t="str">
        <f t="shared" si="15"/>
        <v>SI</v>
      </c>
      <c r="W117" s="2"/>
      <c r="X117" s="2"/>
      <c r="Y117" s="2"/>
      <c r="Z117" s="2"/>
      <c r="AM117" s="586"/>
      <c r="AN117" s="472">
        <v>21904</v>
      </c>
      <c r="AO117" s="472" t="s">
        <v>530</v>
      </c>
      <c r="AP117" s="472"/>
      <c r="AQ117" s="473"/>
      <c r="AR117" s="473"/>
      <c r="AS117" s="169"/>
      <c r="AT117" s="169"/>
      <c r="AU117" s="172" t="str">
        <f t="shared" si="10"/>
        <v>----</v>
      </c>
      <c r="AV117" s="173" t="str">
        <f t="shared" si="11"/>
        <v>----</v>
      </c>
      <c r="AW117" s="2"/>
      <c r="AX117" s="2"/>
      <c r="AY117" s="2"/>
      <c r="AZ117" s="2"/>
      <c r="BM117" s="586"/>
      <c r="BN117" s="472">
        <v>21904</v>
      </c>
      <c r="BO117" s="472" t="s">
        <v>530</v>
      </c>
      <c r="BP117" s="472"/>
      <c r="BQ117" s="473"/>
      <c r="BR117" s="473"/>
      <c r="BS117" s="169"/>
      <c r="BT117" s="169"/>
      <c r="BU117" s="172" t="str">
        <f t="shared" si="12"/>
        <v>----</v>
      </c>
      <c r="BV117" s="173" t="str">
        <f t="shared" si="13"/>
        <v>----</v>
      </c>
    </row>
    <row r="118" spans="13:74" s="1" customFormat="1" ht="30" customHeight="1">
      <c r="M118" s="586"/>
      <c r="N118" s="472">
        <v>21904</v>
      </c>
      <c r="O118" s="472" t="s">
        <v>530</v>
      </c>
      <c r="P118" s="472" t="s">
        <v>491</v>
      </c>
      <c r="Q118" s="473">
        <v>1</v>
      </c>
      <c r="R118" s="473">
        <v>1</v>
      </c>
      <c r="S118" s="497">
        <v>0.7</v>
      </c>
      <c r="T118" s="497">
        <v>0.55000000000000004</v>
      </c>
      <c r="U118" s="172" t="str">
        <f t="shared" si="14"/>
        <v>SI</v>
      </c>
      <c r="V118" s="173" t="str">
        <f t="shared" si="15"/>
        <v>SI</v>
      </c>
      <c r="W118" s="2"/>
      <c r="X118" s="2"/>
      <c r="Y118" s="2"/>
      <c r="Z118" s="2"/>
      <c r="AM118" s="586"/>
      <c r="AN118" s="472">
        <v>21905</v>
      </c>
      <c r="AO118" s="472" t="s">
        <v>531</v>
      </c>
      <c r="AP118" s="472"/>
      <c r="AQ118" s="473"/>
      <c r="AR118" s="473"/>
      <c r="AS118" s="169"/>
      <c r="AT118" s="169"/>
      <c r="AU118" s="172" t="str">
        <f t="shared" si="10"/>
        <v>----</v>
      </c>
      <c r="AV118" s="173" t="str">
        <f t="shared" si="11"/>
        <v>----</v>
      </c>
      <c r="AW118" s="2"/>
      <c r="AX118" s="2"/>
      <c r="AY118" s="2"/>
      <c r="AZ118" s="2"/>
      <c r="BM118" s="586"/>
      <c r="BN118" s="472">
        <v>21905</v>
      </c>
      <c r="BO118" s="472" t="s">
        <v>531</v>
      </c>
      <c r="BP118" s="472"/>
      <c r="BQ118" s="473"/>
      <c r="BR118" s="473"/>
      <c r="BS118" s="169"/>
      <c r="BT118" s="169"/>
      <c r="BU118" s="172" t="str">
        <f t="shared" si="12"/>
        <v>----</v>
      </c>
      <c r="BV118" s="173" t="str">
        <f t="shared" si="13"/>
        <v>----</v>
      </c>
    </row>
    <row r="119" spans="13:74" s="1" customFormat="1" ht="30" customHeight="1">
      <c r="M119" s="586"/>
      <c r="N119" s="472">
        <v>21905</v>
      </c>
      <c r="O119" s="472" t="s">
        <v>531</v>
      </c>
      <c r="P119" s="472" t="s">
        <v>491</v>
      </c>
      <c r="Q119" s="473">
        <v>1</v>
      </c>
      <c r="R119" s="473">
        <v>1</v>
      </c>
      <c r="S119" s="497">
        <v>0.7</v>
      </c>
      <c r="T119" s="497">
        <v>0.55000000000000004</v>
      </c>
      <c r="U119" s="172" t="str">
        <f t="shared" si="14"/>
        <v>SI</v>
      </c>
      <c r="V119" s="173" t="str">
        <f t="shared" si="15"/>
        <v>SI</v>
      </c>
      <c r="W119" s="2"/>
      <c r="X119" s="2"/>
      <c r="Y119" s="2"/>
      <c r="Z119" s="2"/>
      <c r="AM119" s="586"/>
      <c r="AN119" s="472">
        <v>21906</v>
      </c>
      <c r="AO119" s="472" t="s">
        <v>532</v>
      </c>
      <c r="AP119" s="472"/>
      <c r="AQ119" s="473"/>
      <c r="AR119" s="473"/>
      <c r="AS119" s="169"/>
      <c r="AT119" s="169"/>
      <c r="AU119" s="172" t="str">
        <f t="shared" si="10"/>
        <v>----</v>
      </c>
      <c r="AV119" s="173" t="str">
        <f t="shared" si="11"/>
        <v>----</v>
      </c>
      <c r="AW119" s="2"/>
      <c r="AX119" s="2"/>
      <c r="AY119" s="2"/>
      <c r="AZ119" s="2"/>
      <c r="BM119" s="586"/>
      <c r="BN119" s="472">
        <v>21906</v>
      </c>
      <c r="BO119" s="472" t="s">
        <v>532</v>
      </c>
      <c r="BP119" s="472"/>
      <c r="BQ119" s="473"/>
      <c r="BR119" s="473"/>
      <c r="BS119" s="169"/>
      <c r="BT119" s="169"/>
      <c r="BU119" s="172" t="str">
        <f t="shared" si="12"/>
        <v>----</v>
      </c>
      <c r="BV119" s="173" t="str">
        <f t="shared" si="13"/>
        <v>----</v>
      </c>
    </row>
    <row r="120" spans="13:74" s="1" customFormat="1" ht="30" customHeight="1">
      <c r="M120" s="586"/>
      <c r="N120" s="472">
        <v>21906</v>
      </c>
      <c r="O120" s="472" t="s">
        <v>532</v>
      </c>
      <c r="P120" s="472" t="s">
        <v>491</v>
      </c>
      <c r="Q120" s="473">
        <v>1</v>
      </c>
      <c r="R120" s="473">
        <v>1</v>
      </c>
      <c r="S120" s="497">
        <v>0.7</v>
      </c>
      <c r="T120" s="497">
        <v>0.55000000000000004</v>
      </c>
      <c r="U120" s="172" t="str">
        <f t="shared" si="14"/>
        <v>SI</v>
      </c>
      <c r="V120" s="173" t="str">
        <f t="shared" si="15"/>
        <v>SI</v>
      </c>
      <c r="W120" s="2"/>
      <c r="X120" s="2"/>
      <c r="Y120" s="2"/>
      <c r="Z120" s="2"/>
      <c r="AM120" s="586"/>
      <c r="AN120" s="472">
        <v>21907</v>
      </c>
      <c r="AO120" s="472" t="s">
        <v>533</v>
      </c>
      <c r="AP120" s="472"/>
      <c r="AQ120" s="473"/>
      <c r="AR120" s="473"/>
      <c r="AS120" s="169"/>
      <c r="AT120" s="169"/>
      <c r="AU120" s="172" t="str">
        <f t="shared" si="10"/>
        <v>----</v>
      </c>
      <c r="AV120" s="173" t="str">
        <f t="shared" si="11"/>
        <v>----</v>
      </c>
      <c r="AW120" s="2"/>
      <c r="AX120" s="2"/>
      <c r="AY120" s="2"/>
      <c r="AZ120" s="2"/>
      <c r="BM120" s="586"/>
      <c r="BN120" s="472">
        <v>21907</v>
      </c>
      <c r="BO120" s="472" t="s">
        <v>533</v>
      </c>
      <c r="BP120" s="472"/>
      <c r="BQ120" s="473"/>
      <c r="BR120" s="473"/>
      <c r="BS120" s="169"/>
      <c r="BT120" s="169"/>
      <c r="BU120" s="172" t="str">
        <f t="shared" si="12"/>
        <v>----</v>
      </c>
      <c r="BV120" s="173" t="str">
        <f t="shared" si="13"/>
        <v>----</v>
      </c>
    </row>
    <row r="121" spans="13:74" s="1" customFormat="1" ht="30" customHeight="1">
      <c r="M121" s="586"/>
      <c r="N121" s="472">
        <v>21907</v>
      </c>
      <c r="O121" s="472" t="s">
        <v>533</v>
      </c>
      <c r="P121" s="472" t="s">
        <v>491</v>
      </c>
      <c r="Q121" s="473">
        <v>1</v>
      </c>
      <c r="R121" s="473">
        <v>1</v>
      </c>
      <c r="S121" s="497">
        <v>0.7</v>
      </c>
      <c r="T121" s="497">
        <v>0.55000000000000004</v>
      </c>
      <c r="U121" s="172" t="str">
        <f t="shared" si="14"/>
        <v>SI</v>
      </c>
      <c r="V121" s="173" t="str">
        <f t="shared" si="15"/>
        <v>SI</v>
      </c>
      <c r="W121" s="2"/>
      <c r="X121" s="2"/>
      <c r="Y121" s="2"/>
      <c r="Z121" s="2"/>
      <c r="AM121" s="586"/>
      <c r="AN121" s="472">
        <v>21908</v>
      </c>
      <c r="AO121" s="472" t="s">
        <v>534</v>
      </c>
      <c r="AP121" s="472"/>
      <c r="AQ121" s="473"/>
      <c r="AR121" s="473"/>
      <c r="AS121" s="169"/>
      <c r="AT121" s="169"/>
      <c r="AU121" s="172" t="str">
        <f t="shared" si="10"/>
        <v>----</v>
      </c>
      <c r="AV121" s="173" t="str">
        <f t="shared" si="11"/>
        <v>----</v>
      </c>
      <c r="AW121" s="2"/>
      <c r="AX121" s="2"/>
      <c r="AY121" s="2"/>
      <c r="AZ121" s="2"/>
      <c r="BM121" s="586"/>
      <c r="BN121" s="472">
        <v>21908</v>
      </c>
      <c r="BO121" s="472" t="s">
        <v>534</v>
      </c>
      <c r="BP121" s="472"/>
      <c r="BQ121" s="473"/>
      <c r="BR121" s="473"/>
      <c r="BS121" s="169"/>
      <c r="BT121" s="169"/>
      <c r="BU121" s="172" t="str">
        <f t="shared" si="12"/>
        <v>----</v>
      </c>
      <c r="BV121" s="173" t="str">
        <f t="shared" si="13"/>
        <v>----</v>
      </c>
    </row>
    <row r="122" spans="13:74" s="1" customFormat="1" ht="30" customHeight="1">
      <c r="M122" s="586"/>
      <c r="N122" s="472">
        <v>21908</v>
      </c>
      <c r="O122" s="472" t="s">
        <v>534</v>
      </c>
      <c r="P122" s="472" t="s">
        <v>491</v>
      </c>
      <c r="Q122" s="473">
        <v>1</v>
      </c>
      <c r="R122" s="473">
        <v>1</v>
      </c>
      <c r="S122" s="497">
        <v>0.7</v>
      </c>
      <c r="T122" s="497">
        <v>0.55000000000000004</v>
      </c>
      <c r="U122" s="172" t="str">
        <f t="shared" si="14"/>
        <v>SI</v>
      </c>
      <c r="V122" s="173" t="str">
        <f t="shared" si="15"/>
        <v>SI</v>
      </c>
      <c r="W122" s="2"/>
      <c r="X122" s="2"/>
      <c r="Y122" s="2"/>
      <c r="Z122" s="2"/>
      <c r="AM122" s="586"/>
      <c r="AN122" s="472">
        <v>21909</v>
      </c>
      <c r="AO122" s="472" t="s">
        <v>535</v>
      </c>
      <c r="AP122" s="472"/>
      <c r="AQ122" s="473"/>
      <c r="AR122" s="473"/>
      <c r="AS122" s="169"/>
      <c r="AT122" s="169"/>
      <c r="AU122" s="172" t="str">
        <f t="shared" si="10"/>
        <v>----</v>
      </c>
      <c r="AV122" s="173" t="str">
        <f t="shared" si="11"/>
        <v>----</v>
      </c>
      <c r="AW122" s="2"/>
      <c r="AX122" s="2"/>
      <c r="AY122" s="2"/>
      <c r="AZ122" s="2"/>
      <c r="BM122" s="586"/>
      <c r="BN122" s="472">
        <v>21909</v>
      </c>
      <c r="BO122" s="472" t="s">
        <v>535</v>
      </c>
      <c r="BP122" s="472"/>
      <c r="BQ122" s="473"/>
      <c r="BR122" s="473"/>
      <c r="BS122" s="169"/>
      <c r="BT122" s="169"/>
      <c r="BU122" s="172" t="str">
        <f t="shared" si="12"/>
        <v>----</v>
      </c>
      <c r="BV122" s="173" t="str">
        <f t="shared" si="13"/>
        <v>----</v>
      </c>
    </row>
    <row r="123" spans="13:74" s="1" customFormat="1" ht="30" customHeight="1">
      <c r="M123" s="586"/>
      <c r="N123" s="472">
        <v>21909</v>
      </c>
      <c r="O123" s="472" t="s">
        <v>535</v>
      </c>
      <c r="P123" s="472" t="s">
        <v>491</v>
      </c>
      <c r="Q123" s="473">
        <v>0.85714285714285698</v>
      </c>
      <c r="R123" s="473">
        <v>0.85714285714285698</v>
      </c>
      <c r="S123" s="497">
        <v>0.7</v>
      </c>
      <c r="T123" s="497">
        <v>0.55000000000000004</v>
      </c>
      <c r="U123" s="172" t="str">
        <f t="shared" si="14"/>
        <v>SI</v>
      </c>
      <c r="V123" s="173" t="str">
        <f t="shared" si="15"/>
        <v>SI</v>
      </c>
      <c r="W123" s="2"/>
      <c r="X123" s="2"/>
      <c r="Y123" s="2"/>
      <c r="Z123" s="2"/>
      <c r="AM123" s="586"/>
      <c r="AN123" s="472">
        <v>21910</v>
      </c>
      <c r="AO123" s="472" t="s">
        <v>536</v>
      </c>
      <c r="AP123" s="472"/>
      <c r="AQ123" s="473"/>
      <c r="AR123" s="473"/>
      <c r="AS123" s="169"/>
      <c r="AT123" s="169"/>
      <c r="AU123" s="172" t="str">
        <f t="shared" si="10"/>
        <v>----</v>
      </c>
      <c r="AV123" s="173" t="str">
        <f t="shared" si="11"/>
        <v>----</v>
      </c>
      <c r="AW123" s="2"/>
      <c r="AX123" s="2"/>
      <c r="AY123" s="2"/>
      <c r="AZ123" s="2"/>
      <c r="BM123" s="586"/>
      <c r="BN123" s="472">
        <v>21910</v>
      </c>
      <c r="BO123" s="472" t="s">
        <v>536</v>
      </c>
      <c r="BP123" s="472"/>
      <c r="BQ123" s="473"/>
      <c r="BR123" s="473"/>
      <c r="BS123" s="169"/>
      <c r="BT123" s="169"/>
      <c r="BU123" s="172" t="str">
        <f t="shared" si="12"/>
        <v>----</v>
      </c>
      <c r="BV123" s="173" t="str">
        <f t="shared" si="13"/>
        <v>----</v>
      </c>
    </row>
    <row r="124" spans="13:74" s="1" customFormat="1" ht="30" customHeight="1">
      <c r="M124" s="586"/>
      <c r="N124" s="472">
        <v>21910</v>
      </c>
      <c r="O124" s="472" t="s">
        <v>536</v>
      </c>
      <c r="P124" s="472" t="s">
        <v>491</v>
      </c>
      <c r="Q124" s="473">
        <v>1</v>
      </c>
      <c r="R124" s="473">
        <v>1</v>
      </c>
      <c r="S124" s="497">
        <v>0.7</v>
      </c>
      <c r="T124" s="497">
        <v>0.55000000000000004</v>
      </c>
      <c r="U124" s="172" t="str">
        <f t="shared" si="14"/>
        <v>SI</v>
      </c>
      <c r="V124" s="173" t="str">
        <f t="shared" si="15"/>
        <v>SI</v>
      </c>
      <c r="W124" s="2"/>
      <c r="X124" s="2"/>
      <c r="Y124" s="2"/>
      <c r="Z124" s="2"/>
      <c r="AM124" s="586"/>
      <c r="AN124" s="472">
        <v>21911</v>
      </c>
      <c r="AO124" s="472" t="s">
        <v>537</v>
      </c>
      <c r="AP124" s="472"/>
      <c r="AQ124" s="473"/>
      <c r="AR124" s="473"/>
      <c r="AS124" s="169"/>
      <c r="AT124" s="169"/>
      <c r="AU124" s="172" t="str">
        <f t="shared" si="10"/>
        <v>----</v>
      </c>
      <c r="AV124" s="173" t="str">
        <f t="shared" si="11"/>
        <v>----</v>
      </c>
      <c r="AW124" s="2"/>
      <c r="AX124" s="2"/>
      <c r="AY124" s="2"/>
      <c r="AZ124" s="2"/>
      <c r="BM124" s="586"/>
      <c r="BN124" s="472">
        <v>21911</v>
      </c>
      <c r="BO124" s="472" t="s">
        <v>537</v>
      </c>
      <c r="BP124" s="472"/>
      <c r="BQ124" s="473"/>
      <c r="BR124" s="473"/>
      <c r="BS124" s="169"/>
      <c r="BT124" s="169"/>
      <c r="BU124" s="172" t="str">
        <f t="shared" si="12"/>
        <v>----</v>
      </c>
      <c r="BV124" s="173" t="str">
        <f t="shared" si="13"/>
        <v>----</v>
      </c>
    </row>
    <row r="125" spans="13:74" s="1" customFormat="1" ht="30" customHeight="1">
      <c r="M125" s="586"/>
      <c r="N125" s="472">
        <v>21911</v>
      </c>
      <c r="O125" s="472" t="s">
        <v>537</v>
      </c>
      <c r="P125" s="472" t="s">
        <v>491</v>
      </c>
      <c r="Q125" s="473">
        <v>1</v>
      </c>
      <c r="R125" s="473">
        <v>1</v>
      </c>
      <c r="S125" s="497">
        <v>0.7</v>
      </c>
      <c r="T125" s="497">
        <v>0.55000000000000004</v>
      </c>
      <c r="U125" s="172" t="str">
        <f t="shared" si="14"/>
        <v>SI</v>
      </c>
      <c r="V125" s="173" t="str">
        <f t="shared" si="15"/>
        <v>SI</v>
      </c>
      <c r="W125" s="2"/>
      <c r="X125" s="2"/>
      <c r="Y125" s="2"/>
      <c r="Z125" s="2"/>
      <c r="AM125" s="586"/>
      <c r="AN125" s="472">
        <v>21912</v>
      </c>
      <c r="AO125" s="472" t="s">
        <v>538</v>
      </c>
      <c r="AP125" s="472"/>
      <c r="AQ125" s="473"/>
      <c r="AR125" s="473"/>
      <c r="AS125" s="169"/>
      <c r="AT125" s="169"/>
      <c r="AU125" s="172" t="str">
        <f t="shared" si="10"/>
        <v>----</v>
      </c>
      <c r="AV125" s="173" t="str">
        <f t="shared" si="11"/>
        <v>----</v>
      </c>
      <c r="AW125" s="2"/>
      <c r="AX125" s="2"/>
      <c r="AY125" s="2"/>
      <c r="AZ125" s="2"/>
      <c r="BM125" s="586"/>
      <c r="BN125" s="472">
        <v>21912</v>
      </c>
      <c r="BO125" s="472" t="s">
        <v>538</v>
      </c>
      <c r="BP125" s="472"/>
      <c r="BQ125" s="473"/>
      <c r="BR125" s="473"/>
      <c r="BS125" s="169"/>
      <c r="BT125" s="169"/>
      <c r="BU125" s="172" t="str">
        <f t="shared" si="12"/>
        <v>----</v>
      </c>
      <c r="BV125" s="173" t="str">
        <f t="shared" si="13"/>
        <v>----</v>
      </c>
    </row>
    <row r="126" spans="13:74" s="1" customFormat="1" ht="30" customHeight="1">
      <c r="M126" s="586"/>
      <c r="N126" s="472">
        <v>21912</v>
      </c>
      <c r="O126" s="472" t="s">
        <v>538</v>
      </c>
      <c r="P126" s="472" t="s">
        <v>491</v>
      </c>
      <c r="Q126" s="473">
        <v>1</v>
      </c>
      <c r="R126" s="473">
        <v>1</v>
      </c>
      <c r="S126" s="497">
        <v>0.7</v>
      </c>
      <c r="T126" s="497">
        <v>0.55000000000000004</v>
      </c>
      <c r="U126" s="172" t="str">
        <f t="shared" si="14"/>
        <v>SI</v>
      </c>
      <c r="V126" s="173" t="str">
        <f t="shared" si="15"/>
        <v>SI</v>
      </c>
      <c r="W126" s="2"/>
      <c r="X126" s="2"/>
      <c r="Y126" s="2"/>
      <c r="Z126" s="2"/>
      <c r="AM126" s="586"/>
      <c r="AN126" s="472">
        <v>21913</v>
      </c>
      <c r="AO126" s="472" t="s">
        <v>539</v>
      </c>
      <c r="AP126" s="472"/>
      <c r="AQ126" s="473"/>
      <c r="AR126" s="473"/>
      <c r="AS126" s="169"/>
      <c r="AT126" s="169"/>
      <c r="AU126" s="172" t="str">
        <f t="shared" si="10"/>
        <v>----</v>
      </c>
      <c r="AV126" s="173" t="str">
        <f t="shared" si="11"/>
        <v>----</v>
      </c>
      <c r="AW126" s="2"/>
      <c r="AX126" s="2"/>
      <c r="AY126" s="2"/>
      <c r="AZ126" s="2"/>
      <c r="BM126" s="586"/>
      <c r="BN126" s="472">
        <v>21913</v>
      </c>
      <c r="BO126" s="472" t="s">
        <v>539</v>
      </c>
      <c r="BP126" s="472"/>
      <c r="BQ126" s="473"/>
      <c r="BR126" s="473"/>
      <c r="BS126" s="169"/>
      <c r="BT126" s="169"/>
      <c r="BU126" s="172" t="str">
        <f t="shared" si="12"/>
        <v>----</v>
      </c>
      <c r="BV126" s="173" t="str">
        <f t="shared" si="13"/>
        <v>----</v>
      </c>
    </row>
    <row r="127" spans="13:74" s="1" customFormat="1" ht="30" customHeight="1">
      <c r="M127" s="586"/>
      <c r="N127" s="472">
        <v>21913</v>
      </c>
      <c r="O127" s="472" t="s">
        <v>539</v>
      </c>
      <c r="P127" s="472" t="s">
        <v>491</v>
      </c>
      <c r="Q127" s="473">
        <v>1</v>
      </c>
      <c r="R127" s="473">
        <v>1</v>
      </c>
      <c r="S127" s="497">
        <v>0.7</v>
      </c>
      <c r="T127" s="497">
        <v>0.55000000000000004</v>
      </c>
      <c r="U127" s="172" t="str">
        <f t="shared" si="14"/>
        <v>SI</v>
      </c>
      <c r="V127" s="173" t="str">
        <f t="shared" si="15"/>
        <v>SI</v>
      </c>
      <c r="W127" s="2"/>
      <c r="X127" s="2"/>
      <c r="Y127" s="2"/>
      <c r="Z127" s="2"/>
      <c r="AM127" s="586"/>
      <c r="AN127" s="472">
        <v>21914</v>
      </c>
      <c r="AO127" s="472" t="s">
        <v>540</v>
      </c>
      <c r="AP127" s="472"/>
      <c r="AQ127" s="473"/>
      <c r="AR127" s="473"/>
      <c r="AS127" s="169"/>
      <c r="AT127" s="169"/>
      <c r="AU127" s="172" t="str">
        <f t="shared" si="10"/>
        <v>----</v>
      </c>
      <c r="AV127" s="173" t="str">
        <f t="shared" si="11"/>
        <v>----</v>
      </c>
      <c r="AW127" s="2"/>
      <c r="AX127" s="2"/>
      <c r="AY127" s="2"/>
      <c r="AZ127" s="2"/>
      <c r="BM127" s="586"/>
      <c r="BN127" s="472">
        <v>21914</v>
      </c>
      <c r="BO127" s="472" t="s">
        <v>540</v>
      </c>
      <c r="BP127" s="472"/>
      <c r="BQ127" s="473"/>
      <c r="BR127" s="473"/>
      <c r="BS127" s="169"/>
      <c r="BT127" s="169"/>
      <c r="BU127" s="172" t="str">
        <f t="shared" si="12"/>
        <v>----</v>
      </c>
      <c r="BV127" s="173" t="str">
        <f t="shared" si="13"/>
        <v>----</v>
      </c>
    </row>
    <row r="128" spans="13:74" s="1" customFormat="1" ht="30" customHeight="1">
      <c r="M128" s="586"/>
      <c r="N128" s="472">
        <v>21914</v>
      </c>
      <c r="O128" s="472" t="s">
        <v>540</v>
      </c>
      <c r="P128" s="472" t="s">
        <v>491</v>
      </c>
      <c r="Q128" s="473">
        <v>1</v>
      </c>
      <c r="R128" s="473">
        <v>1</v>
      </c>
      <c r="S128" s="497">
        <v>0.7</v>
      </c>
      <c r="T128" s="497">
        <v>0.55000000000000004</v>
      </c>
      <c r="U128" s="172" t="str">
        <f t="shared" si="14"/>
        <v>SI</v>
      </c>
      <c r="V128" s="173" t="str">
        <f t="shared" si="15"/>
        <v>SI</v>
      </c>
      <c r="W128" s="2"/>
      <c r="X128" s="2"/>
      <c r="Y128" s="2"/>
      <c r="Z128" s="2"/>
      <c r="AM128" s="586"/>
      <c r="AN128" s="472">
        <v>21915</v>
      </c>
      <c r="AO128" s="472" t="s">
        <v>541</v>
      </c>
      <c r="AP128" s="472"/>
      <c r="AQ128" s="473"/>
      <c r="AR128" s="473"/>
      <c r="AS128" s="169"/>
      <c r="AT128" s="169"/>
      <c r="AU128" s="172" t="str">
        <f t="shared" si="10"/>
        <v>----</v>
      </c>
      <c r="AV128" s="173" t="str">
        <f t="shared" si="11"/>
        <v>----</v>
      </c>
      <c r="AW128" s="2"/>
      <c r="AX128" s="2"/>
      <c r="AY128" s="2"/>
      <c r="AZ128" s="2"/>
      <c r="BM128" s="586"/>
      <c r="BN128" s="472">
        <v>21915</v>
      </c>
      <c r="BO128" s="472" t="s">
        <v>541</v>
      </c>
      <c r="BP128" s="472"/>
      <c r="BQ128" s="473"/>
      <c r="BR128" s="473"/>
      <c r="BS128" s="169"/>
      <c r="BT128" s="169"/>
      <c r="BU128" s="172" t="str">
        <f t="shared" si="12"/>
        <v>----</v>
      </c>
      <c r="BV128" s="173" t="str">
        <f t="shared" si="13"/>
        <v>----</v>
      </c>
    </row>
    <row r="129" spans="13:74" s="1" customFormat="1" ht="30" customHeight="1">
      <c r="M129" s="586"/>
      <c r="N129" s="472">
        <v>21915</v>
      </c>
      <c r="O129" s="472" t="s">
        <v>541</v>
      </c>
      <c r="P129" s="472" t="s">
        <v>491</v>
      </c>
      <c r="Q129" s="473">
        <v>1</v>
      </c>
      <c r="R129" s="473">
        <v>1</v>
      </c>
      <c r="S129" s="497">
        <v>0.7</v>
      </c>
      <c r="T129" s="497">
        <v>0.55000000000000004</v>
      </c>
      <c r="U129" s="172" t="str">
        <f t="shared" si="14"/>
        <v>SI</v>
      </c>
      <c r="V129" s="173" t="str">
        <f t="shared" si="15"/>
        <v>SI</v>
      </c>
      <c r="W129" s="2"/>
      <c r="X129" s="2"/>
      <c r="Y129" s="2"/>
      <c r="Z129" s="2"/>
      <c r="AM129" s="586"/>
      <c r="AN129" s="472">
        <v>21916</v>
      </c>
      <c r="AO129" s="472" t="s">
        <v>542</v>
      </c>
      <c r="AP129" s="472"/>
      <c r="AQ129" s="473"/>
      <c r="AR129" s="473"/>
      <c r="AS129" s="169"/>
      <c r="AT129" s="169"/>
      <c r="AU129" s="172" t="str">
        <f t="shared" si="10"/>
        <v>----</v>
      </c>
      <c r="AV129" s="173" t="str">
        <f t="shared" si="11"/>
        <v>----</v>
      </c>
      <c r="AW129" s="2"/>
      <c r="AX129" s="2"/>
      <c r="AY129" s="2"/>
      <c r="AZ129" s="2"/>
      <c r="BM129" s="586"/>
      <c r="BN129" s="472">
        <v>21916</v>
      </c>
      <c r="BO129" s="472" t="s">
        <v>542</v>
      </c>
      <c r="BP129" s="472"/>
      <c r="BQ129" s="473"/>
      <c r="BR129" s="473"/>
      <c r="BS129" s="169"/>
      <c r="BT129" s="169"/>
      <c r="BU129" s="172" t="str">
        <f t="shared" si="12"/>
        <v>----</v>
      </c>
      <c r="BV129" s="173" t="str">
        <f t="shared" si="13"/>
        <v>----</v>
      </c>
    </row>
    <row r="130" spans="13:74" s="1" customFormat="1" ht="30" customHeight="1">
      <c r="M130" s="586"/>
      <c r="N130" s="472">
        <v>21916</v>
      </c>
      <c r="O130" s="472" t="s">
        <v>542</v>
      </c>
      <c r="P130" s="472" t="s">
        <v>491</v>
      </c>
      <c r="Q130" s="473">
        <v>1</v>
      </c>
      <c r="R130" s="473">
        <v>1</v>
      </c>
      <c r="S130" s="497">
        <v>0.7</v>
      </c>
      <c r="T130" s="497">
        <v>0.55000000000000004</v>
      </c>
      <c r="U130" s="172" t="str">
        <f t="shared" si="14"/>
        <v>SI</v>
      </c>
      <c r="V130" s="173" t="str">
        <f t="shared" si="15"/>
        <v>SI</v>
      </c>
      <c r="W130" s="2"/>
      <c r="X130" s="2"/>
      <c r="Y130" s="2"/>
      <c r="Z130" s="2"/>
      <c r="AM130" s="586"/>
      <c r="AN130" s="472">
        <v>21917</v>
      </c>
      <c r="AO130" s="472" t="s">
        <v>543</v>
      </c>
      <c r="AP130" s="472"/>
      <c r="AQ130" s="473"/>
      <c r="AR130" s="473"/>
      <c r="AS130" s="169"/>
      <c r="AT130" s="169"/>
      <c r="AU130" s="172" t="str">
        <f t="shared" si="10"/>
        <v>----</v>
      </c>
      <c r="AV130" s="173" t="str">
        <f t="shared" si="11"/>
        <v>----</v>
      </c>
      <c r="AW130" s="2"/>
      <c r="AX130" s="2"/>
      <c r="AY130" s="2"/>
      <c r="AZ130" s="2"/>
      <c r="BM130" s="586"/>
      <c r="BN130" s="472">
        <v>21917</v>
      </c>
      <c r="BO130" s="472" t="s">
        <v>543</v>
      </c>
      <c r="BP130" s="472"/>
      <c r="BQ130" s="473"/>
      <c r="BR130" s="473"/>
      <c r="BS130" s="169"/>
      <c r="BT130" s="169"/>
      <c r="BU130" s="172" t="str">
        <f t="shared" si="12"/>
        <v>----</v>
      </c>
      <c r="BV130" s="173" t="str">
        <f t="shared" si="13"/>
        <v>----</v>
      </c>
    </row>
    <row r="131" spans="13:74" s="1" customFormat="1" ht="30" customHeight="1">
      <c r="M131" s="586"/>
      <c r="N131" s="472">
        <v>21917</v>
      </c>
      <c r="O131" s="472" t="s">
        <v>543</v>
      </c>
      <c r="P131" s="472" t="s">
        <v>491</v>
      </c>
      <c r="Q131" s="473">
        <v>1</v>
      </c>
      <c r="R131" s="473">
        <v>1</v>
      </c>
      <c r="S131" s="497">
        <v>0.7</v>
      </c>
      <c r="T131" s="497">
        <v>0.55000000000000004</v>
      </c>
      <c r="U131" s="172" t="str">
        <f t="shared" si="14"/>
        <v>SI</v>
      </c>
      <c r="V131" s="173" t="str">
        <f t="shared" si="15"/>
        <v>SI</v>
      </c>
      <c r="W131" s="2"/>
      <c r="X131" s="2"/>
      <c r="Y131" s="2"/>
      <c r="Z131" s="2"/>
      <c r="AM131" s="586"/>
      <c r="AN131" s="472">
        <v>21918</v>
      </c>
      <c r="AO131" s="472" t="s">
        <v>544</v>
      </c>
      <c r="AP131" s="472"/>
      <c r="AQ131" s="473"/>
      <c r="AR131" s="473"/>
      <c r="AS131" s="169"/>
      <c r="AT131" s="169"/>
      <c r="AU131" s="172" t="str">
        <f t="shared" si="10"/>
        <v>----</v>
      </c>
      <c r="AV131" s="173" t="str">
        <f t="shared" si="11"/>
        <v>----</v>
      </c>
      <c r="AW131" s="2"/>
      <c r="AX131" s="2"/>
      <c r="AY131" s="2"/>
      <c r="AZ131" s="2"/>
      <c r="BM131" s="586"/>
      <c r="BN131" s="472">
        <v>21918</v>
      </c>
      <c r="BO131" s="472" t="s">
        <v>544</v>
      </c>
      <c r="BP131" s="472"/>
      <c r="BQ131" s="473"/>
      <c r="BR131" s="473"/>
      <c r="BS131" s="169"/>
      <c r="BT131" s="169"/>
      <c r="BU131" s="172" t="str">
        <f t="shared" si="12"/>
        <v>----</v>
      </c>
      <c r="BV131" s="173" t="str">
        <f t="shared" si="13"/>
        <v>----</v>
      </c>
    </row>
    <row r="132" spans="13:74" s="1" customFormat="1" ht="30" customHeight="1">
      <c r="M132" s="586"/>
      <c r="N132" s="472">
        <v>21918</v>
      </c>
      <c r="O132" s="472" t="s">
        <v>544</v>
      </c>
      <c r="P132" s="472" t="s">
        <v>491</v>
      </c>
      <c r="Q132" s="473">
        <v>1</v>
      </c>
      <c r="R132" s="473">
        <v>1</v>
      </c>
      <c r="S132" s="497">
        <v>0.7</v>
      </c>
      <c r="T132" s="497">
        <v>0.55000000000000004</v>
      </c>
      <c r="U132" s="172" t="str">
        <f t="shared" si="14"/>
        <v>SI</v>
      </c>
      <c r="V132" s="173" t="str">
        <f t="shared" si="15"/>
        <v>SI</v>
      </c>
      <c r="W132" s="2"/>
      <c r="X132" s="2"/>
      <c r="Y132" s="2"/>
      <c r="Z132" s="2"/>
      <c r="AM132" s="586"/>
      <c r="AN132" s="472">
        <v>21919</v>
      </c>
      <c r="AO132" s="472" t="s">
        <v>545</v>
      </c>
      <c r="AP132" s="472"/>
      <c r="AQ132" s="473"/>
      <c r="AR132" s="473"/>
      <c r="AS132" s="169"/>
      <c r="AT132" s="169"/>
      <c r="AU132" s="172" t="str">
        <f t="shared" si="10"/>
        <v>----</v>
      </c>
      <c r="AV132" s="173" t="str">
        <f t="shared" si="11"/>
        <v>----</v>
      </c>
      <c r="AW132" s="2"/>
      <c r="AX132" s="2"/>
      <c r="AY132" s="2"/>
      <c r="AZ132" s="2"/>
      <c r="BM132" s="586"/>
      <c r="BN132" s="472">
        <v>21919</v>
      </c>
      <c r="BO132" s="472" t="s">
        <v>545</v>
      </c>
      <c r="BP132" s="472"/>
      <c r="BQ132" s="473"/>
      <c r="BR132" s="473"/>
      <c r="BS132" s="169"/>
      <c r="BT132" s="169"/>
      <c r="BU132" s="172" t="str">
        <f t="shared" si="12"/>
        <v>----</v>
      </c>
      <c r="BV132" s="173" t="str">
        <f t="shared" si="13"/>
        <v>----</v>
      </c>
    </row>
    <row r="133" spans="13:74" s="1" customFormat="1" ht="30" customHeight="1">
      <c r="M133" s="586"/>
      <c r="N133" s="472">
        <v>21919</v>
      </c>
      <c r="O133" s="472" t="s">
        <v>545</v>
      </c>
      <c r="P133" s="472" t="s">
        <v>491</v>
      </c>
      <c r="Q133" s="473">
        <v>1</v>
      </c>
      <c r="R133" s="473">
        <v>1</v>
      </c>
      <c r="S133" s="497">
        <v>0.7</v>
      </c>
      <c r="T133" s="497">
        <v>0.55000000000000004</v>
      </c>
      <c r="U133" s="172" t="str">
        <f t="shared" si="14"/>
        <v>SI</v>
      </c>
      <c r="V133" s="173" t="str">
        <f t="shared" si="15"/>
        <v>SI</v>
      </c>
      <c r="W133" s="2"/>
      <c r="X133" s="2"/>
      <c r="Y133" s="2"/>
      <c r="Z133" s="2"/>
      <c r="AM133" s="586"/>
      <c r="AN133" s="472">
        <v>21921</v>
      </c>
      <c r="AO133" s="472" t="s">
        <v>547</v>
      </c>
      <c r="AP133" s="472"/>
      <c r="AQ133" s="473"/>
      <c r="AR133" s="473"/>
      <c r="AS133" s="169"/>
      <c r="AT133" s="169"/>
      <c r="AU133" s="172" t="str">
        <f t="shared" si="10"/>
        <v>----</v>
      </c>
      <c r="AV133" s="173" t="str">
        <f t="shared" si="11"/>
        <v>----</v>
      </c>
      <c r="AW133" s="2"/>
      <c r="AX133" s="2"/>
      <c r="AY133" s="2"/>
      <c r="AZ133" s="2"/>
      <c r="BM133" s="586"/>
      <c r="BN133" s="472">
        <v>21921</v>
      </c>
      <c r="BO133" s="472" t="s">
        <v>547</v>
      </c>
      <c r="BP133" s="472"/>
      <c r="BQ133" s="473"/>
      <c r="BR133" s="473"/>
      <c r="BS133" s="169"/>
      <c r="BT133" s="169"/>
      <c r="BU133" s="172" t="str">
        <f t="shared" si="12"/>
        <v>----</v>
      </c>
      <c r="BV133" s="173" t="str">
        <f t="shared" si="13"/>
        <v>----</v>
      </c>
    </row>
    <row r="134" spans="13:74" s="1" customFormat="1" ht="30" customHeight="1">
      <c r="M134" s="586"/>
      <c r="N134" s="472">
        <v>21921</v>
      </c>
      <c r="O134" s="472" t="s">
        <v>547</v>
      </c>
      <c r="P134" s="472" t="s">
        <v>491</v>
      </c>
      <c r="Q134" s="473">
        <v>1</v>
      </c>
      <c r="R134" s="473">
        <v>1</v>
      </c>
      <c r="S134" s="497">
        <v>0.7</v>
      </c>
      <c r="T134" s="497">
        <v>0.55000000000000004</v>
      </c>
      <c r="U134" s="172" t="str">
        <f t="shared" ref="U134:U147" si="16">+IF(Q134=0,"----",IF(Q134&gt;=S134,"SI","NON"))</f>
        <v>SI</v>
      </c>
      <c r="V134" s="173" t="str">
        <f t="shared" ref="V134:V147" si="17">+IF(R134=0,"----",IF(R134&gt;=T134,"SI","NON"))</f>
        <v>SI</v>
      </c>
      <c r="W134" s="2"/>
      <c r="X134" s="2"/>
      <c r="Y134" s="2"/>
      <c r="Z134" s="2"/>
      <c r="AM134" s="586"/>
      <c r="AN134" s="472">
        <v>21922</v>
      </c>
      <c r="AO134" s="472" t="s">
        <v>548</v>
      </c>
      <c r="AP134" s="472"/>
      <c r="AQ134" s="473"/>
      <c r="AR134" s="473"/>
      <c r="AS134" s="169"/>
      <c r="AT134" s="169"/>
      <c r="AU134" s="172" t="str">
        <f t="shared" si="10"/>
        <v>----</v>
      </c>
      <c r="AV134" s="173" t="str">
        <f t="shared" si="11"/>
        <v>----</v>
      </c>
      <c r="AW134" s="2"/>
      <c r="AX134" s="2"/>
      <c r="AY134" s="2"/>
      <c r="AZ134" s="2"/>
      <c r="BM134" s="586"/>
      <c r="BN134" s="472">
        <v>21922</v>
      </c>
      <c r="BO134" s="472" t="s">
        <v>548</v>
      </c>
      <c r="BP134" s="472"/>
      <c r="BQ134" s="473"/>
      <c r="BR134" s="473"/>
      <c r="BS134" s="169"/>
      <c r="BT134" s="169"/>
      <c r="BU134" s="172" t="str">
        <f t="shared" si="12"/>
        <v>----</v>
      </c>
      <c r="BV134" s="173" t="str">
        <f t="shared" si="13"/>
        <v>----</v>
      </c>
    </row>
    <row r="135" spans="13:74" s="1" customFormat="1" ht="30" customHeight="1">
      <c r="M135" s="586"/>
      <c r="N135" s="472">
        <v>21922</v>
      </c>
      <c r="O135" s="472" t="s">
        <v>548</v>
      </c>
      <c r="P135" s="472" t="s">
        <v>491</v>
      </c>
      <c r="Q135" s="473">
        <v>1</v>
      </c>
      <c r="R135" s="473">
        <v>1</v>
      </c>
      <c r="S135" s="497">
        <v>0.7</v>
      </c>
      <c r="T135" s="497">
        <v>0.55000000000000004</v>
      </c>
      <c r="U135" s="172" t="str">
        <f t="shared" si="16"/>
        <v>SI</v>
      </c>
      <c r="V135" s="173" t="str">
        <f t="shared" si="17"/>
        <v>SI</v>
      </c>
      <c r="W135" s="2"/>
      <c r="X135" s="2"/>
      <c r="Y135" s="2"/>
      <c r="Z135" s="2"/>
      <c r="AM135" s="586"/>
      <c r="AN135" s="472">
        <v>21923</v>
      </c>
      <c r="AO135" s="472" t="s">
        <v>549</v>
      </c>
      <c r="AP135" s="472"/>
      <c r="AQ135" s="473"/>
      <c r="AR135" s="473"/>
      <c r="AS135" s="169"/>
      <c r="AT135" s="169"/>
      <c r="AU135" s="172" t="str">
        <f t="shared" ref="AU135:AU147" si="18">+IF(AQ135=0,"----",IF(AQ135&gt;=AS135,"SI","NON"))</f>
        <v>----</v>
      </c>
      <c r="AV135" s="173" t="str">
        <f t="shared" ref="AV135:AV147" si="19">+IF(AR135=0,"----",IF(AR135&gt;=AT135,"SI","NON"))</f>
        <v>----</v>
      </c>
      <c r="AW135" s="2"/>
      <c r="AX135" s="2"/>
      <c r="AY135" s="2"/>
      <c r="AZ135" s="2"/>
      <c r="BM135" s="586"/>
      <c r="BN135" s="472">
        <v>21923</v>
      </c>
      <c r="BO135" s="472" t="s">
        <v>549</v>
      </c>
      <c r="BP135" s="472"/>
      <c r="BQ135" s="473"/>
      <c r="BR135" s="473"/>
      <c r="BS135" s="169"/>
      <c r="BT135" s="169"/>
      <c r="BU135" s="172" t="str">
        <f t="shared" ref="BU135:BU147" si="20">+IF(BQ135=0,"----",IF(BQ135&gt;=BS135,"SI","NON"))</f>
        <v>----</v>
      </c>
      <c r="BV135" s="173" t="str">
        <f t="shared" ref="BV135:BV147" si="21">+IF(BR135=0,"----",IF(BR135&gt;=BT135,"SI","NON"))</f>
        <v>----</v>
      </c>
    </row>
    <row r="136" spans="13:74" s="1" customFormat="1" ht="30" customHeight="1">
      <c r="M136" s="586"/>
      <c r="N136" s="472">
        <v>21923</v>
      </c>
      <c r="O136" s="472" t="s">
        <v>549</v>
      </c>
      <c r="P136" s="472" t="s">
        <v>491</v>
      </c>
      <c r="Q136" s="473">
        <v>1</v>
      </c>
      <c r="R136" s="473">
        <v>1</v>
      </c>
      <c r="S136" s="497">
        <v>0.7</v>
      </c>
      <c r="T136" s="497">
        <v>0.55000000000000004</v>
      </c>
      <c r="U136" s="172" t="str">
        <f t="shared" si="16"/>
        <v>SI</v>
      </c>
      <c r="V136" s="173" t="str">
        <f t="shared" si="17"/>
        <v>SI</v>
      </c>
      <c r="W136" s="2"/>
      <c r="X136" s="2"/>
      <c r="Y136" s="2"/>
      <c r="Z136" s="2"/>
      <c r="AM136" s="586"/>
      <c r="AN136" s="472">
        <v>21924</v>
      </c>
      <c r="AO136" s="472" t="s">
        <v>550</v>
      </c>
      <c r="AP136" s="472"/>
      <c r="AQ136" s="473"/>
      <c r="AR136" s="473"/>
      <c r="AS136" s="169"/>
      <c r="AT136" s="169"/>
      <c r="AU136" s="172" t="str">
        <f t="shared" si="18"/>
        <v>----</v>
      </c>
      <c r="AV136" s="173" t="str">
        <f t="shared" si="19"/>
        <v>----</v>
      </c>
      <c r="AW136" s="2"/>
      <c r="AX136" s="2"/>
      <c r="AY136" s="2"/>
      <c r="AZ136" s="2"/>
      <c r="BM136" s="586"/>
      <c r="BN136" s="472">
        <v>21924</v>
      </c>
      <c r="BO136" s="472" t="s">
        <v>550</v>
      </c>
      <c r="BP136" s="472"/>
      <c r="BQ136" s="473"/>
      <c r="BR136" s="473"/>
      <c r="BS136" s="169"/>
      <c r="BT136" s="169"/>
      <c r="BU136" s="172" t="str">
        <f t="shared" si="20"/>
        <v>----</v>
      </c>
      <c r="BV136" s="173" t="str">
        <f t="shared" si="21"/>
        <v>----</v>
      </c>
    </row>
    <row r="137" spans="13:74" s="1" customFormat="1" ht="30" customHeight="1">
      <c r="M137" s="586"/>
      <c r="N137" s="472">
        <v>21924</v>
      </c>
      <c r="O137" s="472" t="s">
        <v>550</v>
      </c>
      <c r="P137" s="472" t="s">
        <v>491</v>
      </c>
      <c r="Q137" s="473">
        <v>1</v>
      </c>
      <c r="R137" s="473">
        <v>1</v>
      </c>
      <c r="S137" s="497">
        <v>0.7</v>
      </c>
      <c r="T137" s="497">
        <v>0.55000000000000004</v>
      </c>
      <c r="U137" s="172" t="str">
        <f t="shared" si="16"/>
        <v>SI</v>
      </c>
      <c r="V137" s="173" t="str">
        <f t="shared" si="17"/>
        <v>SI</v>
      </c>
      <c r="W137" s="2"/>
      <c r="X137" s="2"/>
      <c r="Y137" s="2"/>
      <c r="Z137" s="2"/>
      <c r="AM137" s="586"/>
      <c r="AN137" s="472">
        <v>21930</v>
      </c>
      <c r="AO137" s="472" t="s">
        <v>555</v>
      </c>
      <c r="AP137" s="472"/>
      <c r="AQ137" s="473"/>
      <c r="AR137" s="473"/>
      <c r="AS137" s="169"/>
      <c r="AT137" s="169"/>
      <c r="AU137" s="172" t="str">
        <f t="shared" si="18"/>
        <v>----</v>
      </c>
      <c r="AV137" s="173" t="str">
        <f t="shared" si="19"/>
        <v>----</v>
      </c>
      <c r="AW137" s="2"/>
      <c r="AX137" s="2"/>
      <c r="AY137" s="2"/>
      <c r="AZ137" s="2"/>
      <c r="BM137" s="586"/>
      <c r="BN137" s="472">
        <v>21930</v>
      </c>
      <c r="BO137" s="472" t="s">
        <v>555</v>
      </c>
      <c r="BP137" s="472"/>
      <c r="BQ137" s="473"/>
      <c r="BR137" s="473"/>
      <c r="BS137" s="169"/>
      <c r="BT137" s="169"/>
      <c r="BU137" s="172" t="str">
        <f t="shared" si="20"/>
        <v>----</v>
      </c>
      <c r="BV137" s="173" t="str">
        <f t="shared" si="21"/>
        <v>----</v>
      </c>
    </row>
    <row r="138" spans="13:74" s="1" customFormat="1" ht="30" customHeight="1">
      <c r="M138" s="586"/>
      <c r="N138" s="472">
        <v>21930</v>
      </c>
      <c r="O138" s="472" t="s">
        <v>555</v>
      </c>
      <c r="P138" s="472" t="s">
        <v>491</v>
      </c>
      <c r="Q138" s="473">
        <v>1</v>
      </c>
      <c r="R138" s="473">
        <v>1</v>
      </c>
      <c r="S138" s="497">
        <v>0.7</v>
      </c>
      <c r="T138" s="497">
        <v>0.55000000000000004</v>
      </c>
      <c r="U138" s="172" t="str">
        <f t="shared" si="16"/>
        <v>SI</v>
      </c>
      <c r="V138" s="173" t="str">
        <f t="shared" si="17"/>
        <v>SI</v>
      </c>
      <c r="W138" s="2"/>
      <c r="X138" s="2"/>
      <c r="Y138" s="2"/>
      <c r="Z138" s="2"/>
      <c r="AM138" s="586"/>
      <c r="AN138" s="472">
        <v>21931</v>
      </c>
      <c r="AO138" s="472" t="s">
        <v>556</v>
      </c>
      <c r="AP138" s="472"/>
      <c r="AQ138" s="473"/>
      <c r="AR138" s="473"/>
      <c r="AS138" s="169"/>
      <c r="AT138" s="169"/>
      <c r="AU138" s="172" t="str">
        <f t="shared" si="18"/>
        <v>----</v>
      </c>
      <c r="AV138" s="173" t="str">
        <f t="shared" si="19"/>
        <v>----</v>
      </c>
      <c r="AW138" s="2"/>
      <c r="AX138" s="2"/>
      <c r="AY138" s="2"/>
      <c r="AZ138" s="2"/>
      <c r="BM138" s="586"/>
      <c r="BN138" s="472">
        <v>21931</v>
      </c>
      <c r="BO138" s="472" t="s">
        <v>556</v>
      </c>
      <c r="BP138" s="472"/>
      <c r="BQ138" s="473"/>
      <c r="BR138" s="473"/>
      <c r="BS138" s="169"/>
      <c r="BT138" s="169"/>
      <c r="BU138" s="172" t="str">
        <f t="shared" si="20"/>
        <v>----</v>
      </c>
      <c r="BV138" s="173" t="str">
        <f t="shared" si="21"/>
        <v>----</v>
      </c>
    </row>
    <row r="139" spans="13:74" s="1" customFormat="1" ht="30" customHeight="1">
      <c r="M139" s="586"/>
      <c r="N139" s="472">
        <v>21931</v>
      </c>
      <c r="O139" s="472" t="s">
        <v>556</v>
      </c>
      <c r="P139" s="472" t="s">
        <v>491</v>
      </c>
      <c r="Q139" s="473">
        <v>1</v>
      </c>
      <c r="R139" s="473">
        <v>1</v>
      </c>
      <c r="S139" s="497">
        <v>0.7</v>
      </c>
      <c r="T139" s="497">
        <v>0.55000000000000004</v>
      </c>
      <c r="U139" s="172" t="str">
        <f t="shared" si="16"/>
        <v>SI</v>
      </c>
      <c r="V139" s="173" t="str">
        <f t="shared" si="17"/>
        <v>SI</v>
      </c>
      <c r="W139" s="2"/>
      <c r="X139" s="2"/>
      <c r="Y139" s="2"/>
      <c r="Z139" s="2"/>
      <c r="AM139" s="586"/>
      <c r="AN139" s="472">
        <v>21932</v>
      </c>
      <c r="AO139" s="472" t="s">
        <v>557</v>
      </c>
      <c r="AP139" s="472"/>
      <c r="AQ139" s="473"/>
      <c r="AR139" s="473"/>
      <c r="AS139" s="169"/>
      <c r="AT139" s="169"/>
      <c r="AU139" s="172" t="str">
        <f t="shared" si="18"/>
        <v>----</v>
      </c>
      <c r="AV139" s="173" t="str">
        <f t="shared" si="19"/>
        <v>----</v>
      </c>
      <c r="AW139" s="2"/>
      <c r="AX139" s="2"/>
      <c r="AY139" s="2"/>
      <c r="AZ139" s="2"/>
      <c r="BM139" s="586"/>
      <c r="BN139" s="472">
        <v>21932</v>
      </c>
      <c r="BO139" s="472" t="s">
        <v>557</v>
      </c>
      <c r="BP139" s="472"/>
      <c r="BQ139" s="473"/>
      <c r="BR139" s="473"/>
      <c r="BS139" s="169"/>
      <c r="BT139" s="169"/>
      <c r="BU139" s="172" t="str">
        <f t="shared" si="20"/>
        <v>----</v>
      </c>
      <c r="BV139" s="173" t="str">
        <f t="shared" si="21"/>
        <v>----</v>
      </c>
    </row>
    <row r="140" spans="13:74" s="1" customFormat="1" ht="30" customHeight="1">
      <c r="M140" s="586"/>
      <c r="N140" s="472">
        <v>21932</v>
      </c>
      <c r="O140" s="472" t="s">
        <v>557</v>
      </c>
      <c r="P140" s="472" t="s">
        <v>491</v>
      </c>
      <c r="Q140" s="473">
        <v>1</v>
      </c>
      <c r="R140" s="473">
        <v>1</v>
      </c>
      <c r="S140" s="497">
        <v>0.7</v>
      </c>
      <c r="T140" s="497">
        <v>0.55000000000000004</v>
      </c>
      <c r="U140" s="172" t="str">
        <f t="shared" si="16"/>
        <v>SI</v>
      </c>
      <c r="V140" s="173" t="str">
        <f t="shared" si="17"/>
        <v>SI</v>
      </c>
      <c r="W140" s="2"/>
      <c r="X140" s="2"/>
      <c r="Y140" s="2"/>
      <c r="Z140" s="2"/>
      <c r="AM140" s="586"/>
      <c r="AN140" s="472">
        <v>21940</v>
      </c>
      <c r="AO140" s="472" t="s">
        <v>565</v>
      </c>
      <c r="AP140" s="472"/>
      <c r="AQ140" s="473"/>
      <c r="AR140" s="473"/>
      <c r="AS140" s="169"/>
      <c r="AT140" s="169"/>
      <c r="AU140" s="172" t="str">
        <f t="shared" si="18"/>
        <v>----</v>
      </c>
      <c r="AV140" s="173" t="str">
        <f t="shared" si="19"/>
        <v>----</v>
      </c>
      <c r="AW140" s="2"/>
      <c r="AX140" s="2"/>
      <c r="AY140" s="2"/>
      <c r="AZ140" s="2"/>
      <c r="BM140" s="586"/>
      <c r="BN140" s="472">
        <v>21940</v>
      </c>
      <c r="BO140" s="472" t="s">
        <v>565</v>
      </c>
      <c r="BP140" s="472"/>
      <c r="BQ140" s="473"/>
      <c r="BR140" s="473"/>
      <c r="BS140" s="169"/>
      <c r="BT140" s="169"/>
      <c r="BU140" s="172" t="str">
        <f t="shared" si="20"/>
        <v>----</v>
      </c>
      <c r="BV140" s="173" t="str">
        <f t="shared" si="21"/>
        <v>----</v>
      </c>
    </row>
    <row r="141" spans="13:74" s="1" customFormat="1" ht="30" customHeight="1">
      <c r="M141" s="586"/>
      <c r="N141" s="472">
        <v>21933</v>
      </c>
      <c r="O141" s="472" t="s">
        <v>558</v>
      </c>
      <c r="P141" s="472" t="s">
        <v>491</v>
      </c>
      <c r="Q141" s="473"/>
      <c r="R141" s="473"/>
      <c r="S141" s="497">
        <v>0.7</v>
      </c>
      <c r="T141" s="497">
        <v>0.55000000000000004</v>
      </c>
      <c r="U141" s="172" t="str">
        <f t="shared" si="16"/>
        <v>----</v>
      </c>
      <c r="V141" s="173" t="str">
        <f t="shared" si="17"/>
        <v>----</v>
      </c>
      <c r="W141" s="2"/>
      <c r="X141" s="2"/>
      <c r="Y141" s="2"/>
      <c r="Z141" s="2"/>
      <c r="AM141" s="586"/>
      <c r="AN141" s="472">
        <v>21941</v>
      </c>
      <c r="AO141" s="472" t="s">
        <v>566</v>
      </c>
      <c r="AP141" s="472"/>
      <c r="AQ141" s="473"/>
      <c r="AR141" s="473"/>
      <c r="AS141" s="169"/>
      <c r="AT141" s="169"/>
      <c r="AU141" s="172" t="str">
        <f t="shared" si="18"/>
        <v>----</v>
      </c>
      <c r="AV141" s="173" t="str">
        <f t="shared" si="19"/>
        <v>----</v>
      </c>
      <c r="AW141" s="2"/>
      <c r="AX141" s="2"/>
      <c r="AY141" s="2"/>
      <c r="AZ141" s="2"/>
      <c r="BM141" s="586"/>
      <c r="BN141" s="472">
        <v>21941</v>
      </c>
      <c r="BO141" s="472" t="s">
        <v>566</v>
      </c>
      <c r="BP141" s="472"/>
      <c r="BQ141" s="473"/>
      <c r="BR141" s="473"/>
      <c r="BS141" s="169"/>
      <c r="BT141" s="169"/>
      <c r="BU141" s="172" t="str">
        <f t="shared" si="20"/>
        <v>----</v>
      </c>
      <c r="BV141" s="173" t="str">
        <f t="shared" si="21"/>
        <v>----</v>
      </c>
    </row>
    <row r="142" spans="13:74" s="1" customFormat="1" ht="30" customHeight="1">
      <c r="M142" s="586"/>
      <c r="N142" s="472">
        <v>21940</v>
      </c>
      <c r="O142" s="472" t="s">
        <v>565</v>
      </c>
      <c r="P142" s="472" t="s">
        <v>491</v>
      </c>
      <c r="Q142" s="473">
        <v>1</v>
      </c>
      <c r="R142" s="473">
        <v>1</v>
      </c>
      <c r="S142" s="497">
        <v>0.7</v>
      </c>
      <c r="T142" s="497">
        <v>0.55000000000000004</v>
      </c>
      <c r="U142" s="172" t="str">
        <f t="shared" si="16"/>
        <v>SI</v>
      </c>
      <c r="V142" s="173" t="str">
        <f t="shared" si="17"/>
        <v>SI</v>
      </c>
      <c r="W142" s="2"/>
      <c r="X142" s="2"/>
      <c r="Y142" s="2"/>
      <c r="Z142" s="2"/>
      <c r="AM142" s="586"/>
      <c r="AN142" s="472">
        <v>21942</v>
      </c>
      <c r="AO142" s="472" t="s">
        <v>567</v>
      </c>
      <c r="AP142" s="472"/>
      <c r="AQ142" s="473"/>
      <c r="AR142" s="473"/>
      <c r="AS142" s="169"/>
      <c r="AT142" s="169"/>
      <c r="AU142" s="172" t="str">
        <f t="shared" si="18"/>
        <v>----</v>
      </c>
      <c r="AV142" s="173" t="str">
        <f t="shared" si="19"/>
        <v>----</v>
      </c>
      <c r="AW142" s="2"/>
      <c r="AX142" s="2"/>
      <c r="AY142" s="2"/>
      <c r="AZ142" s="2"/>
      <c r="BM142" s="586"/>
      <c r="BN142" s="472">
        <v>21942</v>
      </c>
      <c r="BO142" s="472" t="s">
        <v>567</v>
      </c>
      <c r="BP142" s="472"/>
      <c r="BQ142" s="473"/>
      <c r="BR142" s="473"/>
      <c r="BS142" s="169"/>
      <c r="BT142" s="169"/>
      <c r="BU142" s="172" t="str">
        <f t="shared" si="20"/>
        <v>----</v>
      </c>
      <c r="BV142" s="173" t="str">
        <f t="shared" si="21"/>
        <v>----</v>
      </c>
    </row>
    <row r="143" spans="13:74" s="1" customFormat="1" ht="30" customHeight="1">
      <c r="M143" s="586"/>
      <c r="N143" s="472">
        <v>21941</v>
      </c>
      <c r="O143" s="472" t="s">
        <v>566</v>
      </c>
      <c r="P143" s="472" t="s">
        <v>491</v>
      </c>
      <c r="Q143" s="473">
        <v>1</v>
      </c>
      <c r="R143" s="473">
        <v>1</v>
      </c>
      <c r="S143" s="497">
        <v>0.7</v>
      </c>
      <c r="T143" s="497">
        <v>0.55000000000000004</v>
      </c>
      <c r="U143" s="172" t="str">
        <f t="shared" si="16"/>
        <v>SI</v>
      </c>
      <c r="V143" s="173" t="str">
        <f t="shared" si="17"/>
        <v>SI</v>
      </c>
      <c r="W143" s="2"/>
      <c r="X143" s="2"/>
      <c r="Y143" s="2"/>
      <c r="Z143" s="2"/>
      <c r="AM143" s="586"/>
      <c r="AN143" s="472">
        <v>21945</v>
      </c>
      <c r="AO143" s="472" t="s">
        <v>570</v>
      </c>
      <c r="AP143" s="472"/>
      <c r="AQ143" s="473"/>
      <c r="AR143" s="473"/>
      <c r="AS143" s="169"/>
      <c r="AT143" s="169"/>
      <c r="AU143" s="172" t="str">
        <f t="shared" si="18"/>
        <v>----</v>
      </c>
      <c r="AV143" s="173" t="str">
        <f t="shared" si="19"/>
        <v>----</v>
      </c>
      <c r="AW143" s="2"/>
      <c r="AX143" s="2"/>
      <c r="AY143" s="2"/>
      <c r="AZ143" s="2"/>
      <c r="BM143" s="586"/>
      <c r="BN143" s="472">
        <v>21945</v>
      </c>
      <c r="BO143" s="472" t="s">
        <v>570</v>
      </c>
      <c r="BP143" s="472"/>
      <c r="BQ143" s="473"/>
      <c r="BR143" s="473"/>
      <c r="BS143" s="169"/>
      <c r="BT143" s="169"/>
      <c r="BU143" s="172" t="str">
        <f t="shared" si="20"/>
        <v>----</v>
      </c>
      <c r="BV143" s="173" t="str">
        <f t="shared" si="21"/>
        <v>----</v>
      </c>
    </row>
    <row r="144" spans="13:74" s="1" customFormat="1" ht="30" customHeight="1">
      <c r="M144" s="586"/>
      <c r="N144" s="472">
        <v>21942</v>
      </c>
      <c r="O144" s="472" t="s">
        <v>567</v>
      </c>
      <c r="P144" s="472" t="s">
        <v>491</v>
      </c>
      <c r="Q144" s="473">
        <v>1</v>
      </c>
      <c r="R144" s="473">
        <v>1</v>
      </c>
      <c r="S144" s="497">
        <v>0.7</v>
      </c>
      <c r="T144" s="497">
        <v>0.55000000000000004</v>
      </c>
      <c r="U144" s="172" t="str">
        <f t="shared" si="16"/>
        <v>SI</v>
      </c>
      <c r="V144" s="173" t="str">
        <f t="shared" si="17"/>
        <v>SI</v>
      </c>
      <c r="W144" s="2"/>
      <c r="X144" s="2"/>
      <c r="Y144" s="2"/>
      <c r="Z144" s="2"/>
      <c r="AM144" s="586"/>
      <c r="AN144" s="472">
        <v>21946</v>
      </c>
      <c r="AO144" s="472" t="s">
        <v>571</v>
      </c>
      <c r="AP144" s="472"/>
      <c r="AQ144" s="473"/>
      <c r="AR144" s="473"/>
      <c r="AS144" s="169"/>
      <c r="AT144" s="169"/>
      <c r="AU144" s="172" t="str">
        <f t="shared" si="18"/>
        <v>----</v>
      </c>
      <c r="AV144" s="173" t="str">
        <f t="shared" si="19"/>
        <v>----</v>
      </c>
      <c r="AW144" s="2"/>
      <c r="AX144" s="2"/>
      <c r="AY144" s="2"/>
      <c r="AZ144" s="2"/>
      <c r="BM144" s="586"/>
      <c r="BN144" s="472">
        <v>21946</v>
      </c>
      <c r="BO144" s="472" t="s">
        <v>571</v>
      </c>
      <c r="BP144" s="472"/>
      <c r="BQ144" s="473"/>
      <c r="BR144" s="473"/>
      <c r="BS144" s="169"/>
      <c r="BT144" s="169"/>
      <c r="BU144" s="172" t="str">
        <f t="shared" si="20"/>
        <v>----</v>
      </c>
      <c r="BV144" s="173" t="str">
        <f t="shared" si="21"/>
        <v>----</v>
      </c>
    </row>
    <row r="145" spans="13:74" s="1" customFormat="1" ht="30" customHeight="1">
      <c r="M145" s="586"/>
      <c r="N145" s="472">
        <v>21943</v>
      </c>
      <c r="O145" s="472" t="s">
        <v>568</v>
      </c>
      <c r="P145" s="472" t="s">
        <v>491</v>
      </c>
      <c r="Q145" s="473"/>
      <c r="R145" s="473"/>
      <c r="S145" s="497">
        <v>0.7</v>
      </c>
      <c r="T145" s="497">
        <v>0.55000000000000004</v>
      </c>
      <c r="U145" s="172" t="str">
        <f t="shared" si="16"/>
        <v>----</v>
      </c>
      <c r="V145" s="173" t="str">
        <f t="shared" si="17"/>
        <v>----</v>
      </c>
      <c r="W145" s="2"/>
      <c r="X145" s="2"/>
      <c r="Y145" s="2"/>
      <c r="Z145" s="2"/>
      <c r="AM145" s="586"/>
      <c r="AN145" s="472">
        <v>21947</v>
      </c>
      <c r="AO145" s="472" t="s">
        <v>572</v>
      </c>
      <c r="AP145" s="472"/>
      <c r="AQ145" s="473"/>
      <c r="AR145" s="473"/>
      <c r="AS145" s="169"/>
      <c r="AT145" s="169"/>
      <c r="AU145" s="172" t="str">
        <f t="shared" si="18"/>
        <v>----</v>
      </c>
      <c r="AV145" s="173" t="str">
        <f t="shared" si="19"/>
        <v>----</v>
      </c>
      <c r="AW145" s="2"/>
      <c r="AX145" s="2"/>
      <c r="AY145" s="2"/>
      <c r="AZ145" s="2"/>
      <c r="BM145" s="586"/>
      <c r="BN145" s="472">
        <v>21947</v>
      </c>
      <c r="BO145" s="472" t="s">
        <v>572</v>
      </c>
      <c r="BP145" s="472"/>
      <c r="BQ145" s="473"/>
      <c r="BR145" s="473"/>
      <c r="BS145" s="169"/>
      <c r="BT145" s="169"/>
      <c r="BU145" s="172" t="str">
        <f t="shared" si="20"/>
        <v>----</v>
      </c>
      <c r="BV145" s="173" t="str">
        <f t="shared" si="21"/>
        <v>----</v>
      </c>
    </row>
    <row r="146" spans="13:74" s="1" customFormat="1" ht="30" customHeight="1">
      <c r="M146" s="586"/>
      <c r="N146" s="472">
        <v>21945</v>
      </c>
      <c r="O146" s="472" t="s">
        <v>570</v>
      </c>
      <c r="P146" s="472" t="s">
        <v>491</v>
      </c>
      <c r="Q146" s="473">
        <v>1</v>
      </c>
      <c r="R146" s="473">
        <v>1</v>
      </c>
      <c r="S146" s="497">
        <v>0.7</v>
      </c>
      <c r="T146" s="497">
        <v>0.55000000000000004</v>
      </c>
      <c r="U146" s="172" t="str">
        <f t="shared" si="16"/>
        <v>SI</v>
      </c>
      <c r="V146" s="173" t="str">
        <f t="shared" si="17"/>
        <v>SI</v>
      </c>
      <c r="W146" s="2"/>
      <c r="X146" s="2"/>
      <c r="Y146" s="2"/>
      <c r="Z146" s="2"/>
      <c r="AM146" s="586"/>
      <c r="AN146" s="472">
        <v>21948</v>
      </c>
      <c r="AO146" s="472" t="s">
        <v>573</v>
      </c>
      <c r="AP146" s="472"/>
      <c r="AQ146" s="473"/>
      <c r="AR146" s="473"/>
      <c r="AS146" s="169"/>
      <c r="AT146" s="169"/>
      <c r="AU146" s="172" t="str">
        <f t="shared" si="18"/>
        <v>----</v>
      </c>
      <c r="AV146" s="173" t="str">
        <f t="shared" si="19"/>
        <v>----</v>
      </c>
      <c r="AW146" s="2"/>
      <c r="AX146" s="2"/>
      <c r="AY146" s="2"/>
      <c r="AZ146" s="2"/>
      <c r="BM146" s="586"/>
      <c r="BN146" s="472">
        <v>21948</v>
      </c>
      <c r="BO146" s="472" t="s">
        <v>573</v>
      </c>
      <c r="BP146" s="472"/>
      <c r="BQ146" s="473"/>
      <c r="BR146" s="473"/>
      <c r="BS146" s="169"/>
      <c r="BT146" s="169"/>
      <c r="BU146" s="172" t="str">
        <f t="shared" si="20"/>
        <v>----</v>
      </c>
      <c r="BV146" s="173" t="str">
        <f t="shared" si="21"/>
        <v>----</v>
      </c>
    </row>
    <row r="147" spans="13:74" s="1" customFormat="1" ht="30" customHeight="1">
      <c r="M147" s="586"/>
      <c r="N147" s="472">
        <v>21946</v>
      </c>
      <c r="O147" s="472" t="s">
        <v>571</v>
      </c>
      <c r="P147" s="472" t="s">
        <v>491</v>
      </c>
      <c r="Q147" s="473">
        <v>1</v>
      </c>
      <c r="R147" s="473">
        <v>1</v>
      </c>
      <c r="S147" s="497">
        <v>0.7</v>
      </c>
      <c r="T147" s="497">
        <v>0.55000000000000004</v>
      </c>
      <c r="U147" s="172" t="str">
        <f t="shared" si="16"/>
        <v>SI</v>
      </c>
      <c r="V147" s="173" t="str">
        <f t="shared" si="17"/>
        <v>SI</v>
      </c>
      <c r="W147" s="2"/>
      <c r="X147" s="2"/>
      <c r="Y147" s="2"/>
      <c r="Z147" s="2"/>
      <c r="AM147" s="586"/>
      <c r="AN147" s="472">
        <v>21949</v>
      </c>
      <c r="AO147" s="472" t="s">
        <v>490</v>
      </c>
      <c r="AP147" s="472"/>
      <c r="AQ147" s="473"/>
      <c r="AR147" s="473"/>
      <c r="AS147" s="169"/>
      <c r="AT147" s="169"/>
      <c r="AU147" s="172" t="str">
        <f t="shared" si="18"/>
        <v>----</v>
      </c>
      <c r="AV147" s="173" t="str">
        <f t="shared" si="19"/>
        <v>----</v>
      </c>
      <c r="AW147" s="2"/>
      <c r="AX147" s="2"/>
      <c r="AY147" s="2"/>
      <c r="AZ147" s="2"/>
      <c r="BM147" s="586"/>
      <c r="BN147" s="472">
        <v>21949</v>
      </c>
      <c r="BO147" s="472" t="s">
        <v>490</v>
      </c>
      <c r="BP147" s="472"/>
      <c r="BQ147" s="473"/>
      <c r="BR147" s="473"/>
      <c r="BS147" s="169"/>
      <c r="BT147" s="169"/>
      <c r="BU147" s="172" t="str">
        <f t="shared" si="20"/>
        <v>----</v>
      </c>
      <c r="BV147" s="173" t="str">
        <f t="shared" si="21"/>
        <v>----</v>
      </c>
    </row>
    <row r="148" spans="13:74" s="1" customFormat="1" ht="30" customHeight="1">
      <c r="M148" s="2"/>
      <c r="N148" s="2"/>
      <c r="O148" s="2"/>
      <c r="P148" s="2"/>
      <c r="Q148" s="2"/>
      <c r="R148" s="2"/>
      <c r="S148" s="2"/>
      <c r="T148" s="2"/>
      <c r="U148" s="2"/>
      <c r="AH148" s="2"/>
      <c r="AI148" s="2"/>
      <c r="AK148" s="2"/>
      <c r="AL148" s="2"/>
      <c r="AM148" s="2"/>
      <c r="AN148" s="2"/>
      <c r="AO148" s="2"/>
      <c r="AP148" s="2"/>
      <c r="AQ148" s="2"/>
      <c r="AR148" s="2"/>
      <c r="AS148" s="2"/>
      <c r="AT148" s="2"/>
      <c r="AU148" s="2"/>
      <c r="BH148" s="2"/>
      <c r="BI148" s="2"/>
      <c r="BK148" s="2"/>
      <c r="BL148" s="2"/>
      <c r="BM148" s="2"/>
      <c r="BN148" s="2"/>
      <c r="BO148" s="2"/>
      <c r="BP148" s="2"/>
      <c r="BQ148" s="2"/>
    </row>
    <row r="149" spans="13:74" s="1" customFormat="1" ht="30" customHeight="1">
      <c r="M149" s="2"/>
      <c r="N149" s="2"/>
      <c r="O149" s="2"/>
      <c r="P149" s="2"/>
      <c r="Q149" s="2"/>
      <c r="R149" s="2"/>
      <c r="S149" s="2"/>
      <c r="T149" s="2"/>
      <c r="U149" s="2"/>
      <c r="AH149" s="2"/>
      <c r="AI149" s="2"/>
      <c r="AK149" s="2"/>
      <c r="AL149" s="2"/>
      <c r="AM149" s="2"/>
      <c r="AN149" s="2"/>
      <c r="AO149" s="2"/>
      <c r="AP149" s="2"/>
      <c r="AQ149" s="2"/>
      <c r="AR149" s="2"/>
      <c r="AS149" s="2"/>
      <c r="AT149" s="2"/>
      <c r="AU149" s="2"/>
      <c r="BH149" s="2"/>
      <c r="BI149" s="2"/>
      <c r="BK149" s="2"/>
      <c r="BL149" s="2"/>
      <c r="BM149" s="2"/>
      <c r="BN149" s="2"/>
      <c r="BO149" s="2"/>
      <c r="BP149" s="2"/>
      <c r="BQ149" s="2"/>
    </row>
    <row r="150" spans="13:74" s="1" customFormat="1" ht="30" customHeight="1">
      <c r="M150" s="2"/>
      <c r="N150" s="2"/>
      <c r="O150" s="2"/>
      <c r="P150" s="2"/>
      <c r="Q150" s="2"/>
      <c r="R150" s="2"/>
      <c r="S150" s="2"/>
      <c r="T150" s="2"/>
      <c r="U150" s="2"/>
      <c r="AH150" s="2"/>
      <c r="AI150" s="2"/>
      <c r="AK150" s="2"/>
      <c r="AL150" s="2"/>
      <c r="AM150" s="2"/>
      <c r="AN150" s="2"/>
      <c r="AO150" s="2"/>
      <c r="AP150" s="2"/>
      <c r="AQ150" s="2"/>
      <c r="AR150" s="2"/>
      <c r="AS150" s="2"/>
      <c r="AT150" s="2"/>
      <c r="AU150" s="2"/>
      <c r="BH150" s="2"/>
      <c r="BI150" s="2"/>
      <c r="BK150" s="2"/>
      <c r="BL150" s="2"/>
      <c r="BM150" s="2"/>
      <c r="BN150" s="2"/>
      <c r="BO150" s="2"/>
      <c r="BP150" s="2"/>
      <c r="BQ150" s="2"/>
    </row>
    <row r="151" spans="13:74" s="1" customFormat="1" ht="30" customHeight="1">
      <c r="M151" s="2"/>
      <c r="N151" s="2"/>
      <c r="P151" s="2"/>
      <c r="Q151" s="2"/>
      <c r="R151" s="2"/>
      <c r="S151" s="2"/>
      <c r="T151" s="2"/>
      <c r="U151" s="2"/>
      <c r="V151" s="2"/>
      <c r="W151" s="2"/>
      <c r="X151" s="2"/>
      <c r="Y151" s="2"/>
      <c r="Z151" s="2"/>
      <c r="AM151" s="2"/>
      <c r="AN151" s="2"/>
      <c r="AP151" s="2"/>
      <c r="AQ151" s="2"/>
      <c r="AR151" s="2"/>
      <c r="AS151" s="2"/>
      <c r="AT151" s="2"/>
      <c r="AU151" s="2"/>
      <c r="AV151" s="2"/>
      <c r="AW151" s="2"/>
      <c r="AX151" s="2"/>
      <c r="AY151" s="2"/>
      <c r="AZ151" s="2"/>
      <c r="BM151" s="2"/>
      <c r="BN151" s="2"/>
      <c r="BP151" s="2"/>
      <c r="BQ151" s="2"/>
      <c r="BR151" s="2"/>
      <c r="BS151" s="2"/>
      <c r="BT151" s="2"/>
      <c r="BU151" s="2"/>
      <c r="BV151" s="2"/>
    </row>
    <row r="152" spans="13:74" s="1" customFormat="1" ht="30" customHeight="1">
      <c r="M152" s="2"/>
      <c r="N152" s="2"/>
      <c r="P152" s="2"/>
      <c r="Q152" s="2"/>
      <c r="R152" s="2"/>
      <c r="S152" s="2"/>
      <c r="T152" s="2"/>
      <c r="U152" s="2"/>
      <c r="V152" s="2"/>
      <c r="W152" s="2"/>
      <c r="X152" s="2"/>
      <c r="Y152" s="2"/>
      <c r="Z152" s="2"/>
      <c r="AM152" s="2"/>
      <c r="AN152" s="2"/>
      <c r="AP152" s="2"/>
      <c r="AQ152" s="2"/>
      <c r="AR152" s="2"/>
      <c r="AS152" s="2"/>
      <c r="AT152" s="2"/>
      <c r="AU152" s="2"/>
      <c r="AV152" s="2"/>
      <c r="AW152" s="2"/>
      <c r="AX152" s="2"/>
      <c r="AY152" s="2"/>
      <c r="AZ152" s="2"/>
      <c r="BM152" s="2"/>
      <c r="BN152" s="2"/>
      <c r="BP152" s="2"/>
      <c r="BQ152" s="2"/>
      <c r="BR152" s="2"/>
      <c r="BS152" s="2"/>
      <c r="BT152" s="2"/>
      <c r="BU152" s="2"/>
      <c r="BV152" s="2"/>
    </row>
    <row r="153" spans="13:74" s="1" customFormat="1" ht="30" customHeight="1">
      <c r="M153" s="2"/>
      <c r="N153" s="2"/>
      <c r="P153" s="2"/>
      <c r="Q153" s="2"/>
      <c r="R153" s="2"/>
      <c r="S153" s="2"/>
      <c r="T153" s="2"/>
      <c r="U153" s="2"/>
      <c r="V153" s="2"/>
      <c r="W153" s="2"/>
      <c r="X153" s="2"/>
      <c r="Y153" s="2"/>
      <c r="Z153" s="2"/>
      <c r="AM153" s="2"/>
      <c r="AN153" s="2"/>
      <c r="AP153" s="2"/>
      <c r="AQ153" s="2"/>
      <c r="AR153" s="2"/>
      <c r="AS153" s="2"/>
      <c r="AT153" s="2"/>
      <c r="AU153" s="2"/>
      <c r="AV153" s="2"/>
      <c r="AW153" s="2"/>
      <c r="AX153" s="2"/>
      <c r="AY153" s="2"/>
      <c r="AZ153" s="2"/>
      <c r="BM153" s="2"/>
      <c r="BN153" s="2"/>
      <c r="BP153" s="2"/>
      <c r="BQ153" s="2"/>
      <c r="BR153" s="2"/>
      <c r="BS153" s="2"/>
      <c r="BT153" s="2"/>
      <c r="BU153" s="2"/>
      <c r="BV153" s="2"/>
    </row>
    <row r="154" spans="13:74" s="1" customFormat="1" ht="30" customHeight="1">
      <c r="M154" s="2"/>
      <c r="N154" s="2"/>
      <c r="P154" s="2"/>
      <c r="Q154" s="2"/>
      <c r="R154" s="2"/>
      <c r="S154" s="2"/>
      <c r="T154" s="2"/>
      <c r="U154" s="2"/>
      <c r="V154" s="2"/>
      <c r="W154" s="2"/>
      <c r="X154" s="2"/>
      <c r="Y154" s="2"/>
      <c r="Z154" s="2"/>
      <c r="AM154" s="2"/>
      <c r="AN154" s="2"/>
      <c r="AP154" s="2"/>
      <c r="AQ154" s="2"/>
      <c r="AR154" s="2"/>
      <c r="AS154" s="2"/>
      <c r="AT154" s="2"/>
      <c r="AU154" s="2"/>
      <c r="AV154" s="2"/>
      <c r="AW154" s="2"/>
      <c r="AX154" s="2"/>
      <c r="AY154" s="2"/>
      <c r="AZ154" s="2"/>
      <c r="BM154" s="2"/>
      <c r="BN154" s="2"/>
      <c r="BP154" s="2"/>
      <c r="BQ154" s="2"/>
      <c r="BR154" s="2"/>
      <c r="BS154" s="2"/>
      <c r="BT154" s="2"/>
      <c r="BU154" s="2"/>
      <c r="BV154" s="2"/>
    </row>
    <row r="155" spans="13:74" s="1" customFormat="1" ht="30" customHeight="1">
      <c r="M155" s="2"/>
      <c r="N155" s="2"/>
      <c r="P155" s="2"/>
      <c r="Q155" s="2"/>
      <c r="R155" s="2"/>
      <c r="S155" s="2"/>
      <c r="T155" s="2"/>
      <c r="U155" s="2"/>
      <c r="V155" s="2"/>
      <c r="W155" s="2"/>
      <c r="X155" s="2"/>
      <c r="Y155" s="2"/>
      <c r="Z155" s="2"/>
      <c r="AM155" s="2"/>
      <c r="AN155" s="2"/>
      <c r="AP155" s="2"/>
      <c r="AQ155" s="2"/>
      <c r="AR155" s="2"/>
      <c r="AS155" s="2"/>
      <c r="AT155" s="2"/>
      <c r="AU155" s="2"/>
      <c r="AV155" s="2"/>
      <c r="AW155" s="2"/>
      <c r="AX155" s="2"/>
      <c r="AY155" s="2"/>
      <c r="AZ155" s="2"/>
      <c r="BM155" s="2"/>
      <c r="BN155" s="2"/>
      <c r="BP155" s="2"/>
      <c r="BQ155" s="2"/>
      <c r="BR155" s="2"/>
      <c r="BS155" s="2"/>
      <c r="BT155" s="2"/>
      <c r="BU155" s="2"/>
      <c r="BV155" s="2"/>
    </row>
    <row r="156" spans="13:74" s="1" customFormat="1" ht="30" customHeight="1">
      <c r="M156" s="2"/>
      <c r="N156" s="2"/>
      <c r="P156" s="2"/>
      <c r="Q156" s="2"/>
      <c r="R156" s="2"/>
      <c r="S156" s="2"/>
      <c r="T156" s="2"/>
      <c r="U156" s="2"/>
      <c r="V156" s="2"/>
      <c r="W156" s="2"/>
      <c r="X156" s="2"/>
      <c r="Y156" s="2"/>
      <c r="Z156" s="2"/>
      <c r="AM156" s="2"/>
      <c r="AN156" s="2"/>
      <c r="AP156" s="2"/>
      <c r="AQ156" s="2"/>
      <c r="AR156" s="2"/>
      <c r="AS156" s="2"/>
      <c r="AT156" s="2"/>
      <c r="AU156" s="2"/>
      <c r="AV156" s="2"/>
      <c r="AW156" s="2"/>
      <c r="AX156" s="2"/>
      <c r="AY156" s="2"/>
      <c r="AZ156" s="2"/>
      <c r="BM156" s="2"/>
      <c r="BN156" s="2"/>
      <c r="BP156" s="2"/>
      <c r="BQ156" s="2"/>
      <c r="BR156" s="2"/>
      <c r="BS156" s="2"/>
      <c r="BT156" s="2"/>
      <c r="BU156" s="2"/>
      <c r="BV156" s="2"/>
    </row>
    <row r="157" spans="13:74" s="1" customFormat="1" ht="30" customHeight="1">
      <c r="M157" s="2"/>
      <c r="N157" s="2"/>
      <c r="P157" s="2"/>
      <c r="Q157" s="2"/>
      <c r="R157" s="2"/>
      <c r="S157" s="2"/>
      <c r="T157" s="2"/>
      <c r="U157" s="2"/>
      <c r="V157" s="2"/>
      <c r="W157" s="2"/>
      <c r="X157" s="2"/>
      <c r="Y157" s="2"/>
      <c r="Z157" s="2"/>
      <c r="AM157" s="2"/>
      <c r="AN157" s="2"/>
      <c r="AP157" s="2"/>
      <c r="AQ157" s="2"/>
      <c r="AR157" s="2"/>
      <c r="AS157" s="2"/>
      <c r="AT157" s="2"/>
      <c r="AU157" s="2"/>
      <c r="AV157" s="2"/>
      <c r="AW157" s="2"/>
      <c r="AX157" s="2"/>
      <c r="AY157" s="2"/>
      <c r="AZ157" s="2"/>
      <c r="BM157" s="2"/>
      <c r="BN157" s="2"/>
      <c r="BP157" s="2"/>
      <c r="BQ157" s="2"/>
      <c r="BR157" s="2"/>
      <c r="BS157" s="2"/>
      <c r="BT157" s="2"/>
      <c r="BU157" s="2"/>
      <c r="BV157" s="2"/>
    </row>
    <row r="158" spans="13:74" s="1" customFormat="1" ht="30" customHeight="1">
      <c r="M158" s="2"/>
      <c r="N158" s="2"/>
      <c r="P158" s="2"/>
      <c r="Q158" s="2"/>
      <c r="R158" s="2"/>
      <c r="S158" s="2"/>
      <c r="T158" s="2"/>
      <c r="U158" s="2"/>
      <c r="V158" s="2"/>
      <c r="W158" s="2"/>
      <c r="X158" s="2"/>
      <c r="Y158" s="2"/>
      <c r="Z158" s="2"/>
      <c r="AM158" s="2"/>
      <c r="AN158" s="2"/>
      <c r="AP158" s="2"/>
      <c r="AQ158" s="2"/>
      <c r="AR158" s="2"/>
      <c r="AS158" s="2"/>
      <c r="AT158" s="2"/>
      <c r="AU158" s="2"/>
      <c r="AV158" s="2"/>
      <c r="AW158" s="2"/>
      <c r="AX158" s="2"/>
      <c r="AY158" s="2"/>
      <c r="AZ158" s="2"/>
      <c r="BM158" s="2"/>
      <c r="BN158" s="2"/>
      <c r="BP158" s="2"/>
      <c r="BQ158" s="2"/>
      <c r="BR158" s="2"/>
      <c r="BS158" s="2"/>
      <c r="BT158" s="2"/>
      <c r="BU158" s="2"/>
      <c r="BV158" s="2"/>
    </row>
    <row r="159" spans="13:74" s="1" customFormat="1" ht="30" customHeight="1">
      <c r="M159" s="2"/>
      <c r="N159" s="2"/>
      <c r="P159" s="2"/>
      <c r="Q159" s="2"/>
      <c r="R159" s="2"/>
      <c r="S159" s="2"/>
      <c r="T159" s="2"/>
      <c r="U159" s="2"/>
      <c r="V159" s="2"/>
      <c r="W159" s="2"/>
      <c r="X159" s="2"/>
      <c r="Y159" s="2"/>
      <c r="Z159" s="2"/>
      <c r="AM159" s="2"/>
      <c r="AN159" s="2"/>
      <c r="AP159" s="2"/>
      <c r="AQ159" s="2"/>
      <c r="AR159" s="2"/>
      <c r="AS159" s="2"/>
      <c r="AT159" s="2"/>
      <c r="AU159" s="2"/>
      <c r="AV159" s="2"/>
      <c r="AW159" s="2"/>
      <c r="AX159" s="2"/>
      <c r="AY159" s="2"/>
      <c r="AZ159" s="2"/>
      <c r="BM159" s="2"/>
      <c r="BN159" s="2"/>
      <c r="BP159" s="2"/>
      <c r="BQ159" s="2"/>
      <c r="BR159" s="2"/>
      <c r="BS159" s="2"/>
      <c r="BT159" s="2"/>
      <c r="BU159" s="2"/>
      <c r="BV159" s="2"/>
    </row>
    <row r="160" spans="13:74" s="1" customFormat="1" ht="30" customHeight="1">
      <c r="M160" s="2"/>
      <c r="N160" s="2"/>
      <c r="P160" s="2"/>
      <c r="Q160" s="2"/>
      <c r="R160" s="2"/>
      <c r="S160" s="2"/>
      <c r="T160" s="2"/>
      <c r="U160" s="2"/>
      <c r="V160" s="2"/>
      <c r="W160" s="2"/>
      <c r="X160" s="2"/>
      <c r="Y160" s="2"/>
      <c r="Z160" s="2"/>
      <c r="AM160" s="2"/>
      <c r="AN160" s="2"/>
      <c r="AP160" s="2"/>
      <c r="AQ160" s="2"/>
      <c r="AR160" s="2"/>
      <c r="AS160" s="2"/>
      <c r="AT160" s="2"/>
      <c r="AU160" s="2"/>
      <c r="AV160" s="2"/>
      <c r="AW160" s="2"/>
      <c r="AX160" s="2"/>
      <c r="AY160" s="2"/>
      <c r="AZ160" s="2"/>
      <c r="BM160" s="2"/>
      <c r="BN160" s="2"/>
      <c r="BP160" s="2"/>
      <c r="BQ160" s="2"/>
      <c r="BR160" s="2"/>
      <c r="BS160" s="2"/>
      <c r="BT160" s="2"/>
      <c r="BU160" s="2"/>
      <c r="BV160" s="2"/>
    </row>
    <row r="161" spans="13:74" s="1" customFormat="1" ht="30" customHeight="1">
      <c r="M161" s="2"/>
      <c r="N161" s="2"/>
      <c r="P161" s="2"/>
      <c r="Q161" s="2"/>
      <c r="R161" s="2"/>
      <c r="S161" s="2"/>
      <c r="T161" s="2"/>
      <c r="U161" s="2"/>
      <c r="V161" s="2"/>
      <c r="W161" s="2"/>
      <c r="X161" s="2"/>
      <c r="Y161" s="2"/>
      <c r="Z161" s="2"/>
      <c r="AM161" s="2"/>
      <c r="AN161" s="2"/>
      <c r="AP161" s="2"/>
      <c r="AQ161" s="2"/>
      <c r="AR161" s="2"/>
      <c r="AS161" s="2"/>
      <c r="AT161" s="2"/>
      <c r="AU161" s="2"/>
      <c r="AV161" s="2"/>
      <c r="AW161" s="2"/>
      <c r="AX161" s="2"/>
      <c r="AY161" s="2"/>
      <c r="AZ161" s="2"/>
      <c r="BM161" s="2"/>
      <c r="BN161" s="2"/>
      <c r="BP161" s="2"/>
      <c r="BQ161" s="2"/>
      <c r="BR161" s="2"/>
      <c r="BS161" s="2"/>
      <c r="BT161" s="2"/>
      <c r="BU161" s="2"/>
      <c r="BV161" s="2"/>
    </row>
    <row r="162" spans="13:74" s="1" customFormat="1" ht="30" customHeight="1">
      <c r="M162" s="2"/>
      <c r="N162" s="2"/>
      <c r="P162" s="2"/>
      <c r="Q162" s="2"/>
      <c r="R162" s="2"/>
      <c r="S162" s="2"/>
      <c r="T162" s="2"/>
      <c r="U162" s="2"/>
      <c r="V162" s="2"/>
      <c r="W162" s="2"/>
      <c r="X162" s="2"/>
      <c r="Y162" s="2"/>
      <c r="Z162" s="2"/>
      <c r="AM162" s="2"/>
      <c r="AN162" s="2"/>
      <c r="AP162" s="2"/>
      <c r="AQ162" s="2"/>
      <c r="AR162" s="2"/>
      <c r="AS162" s="2"/>
      <c r="AT162" s="2"/>
      <c r="AU162" s="2"/>
      <c r="AV162" s="2"/>
      <c r="AW162" s="2"/>
      <c r="AX162" s="2"/>
      <c r="AY162" s="2"/>
      <c r="AZ162" s="2"/>
      <c r="BM162" s="2"/>
      <c r="BN162" s="2"/>
      <c r="BP162" s="2"/>
      <c r="BQ162" s="2"/>
      <c r="BR162" s="2"/>
      <c r="BS162" s="2"/>
      <c r="BT162" s="2"/>
      <c r="BU162" s="2"/>
      <c r="BV162" s="2"/>
    </row>
    <row r="163" spans="13:74" s="1" customFormat="1" ht="30" customHeight="1">
      <c r="M163" s="2"/>
      <c r="N163" s="2"/>
      <c r="P163" s="2"/>
      <c r="Q163" s="2"/>
      <c r="R163" s="2"/>
      <c r="S163" s="2"/>
      <c r="T163" s="2"/>
      <c r="U163" s="2"/>
      <c r="V163" s="2"/>
      <c r="W163" s="2"/>
      <c r="X163" s="2"/>
      <c r="Y163" s="2"/>
      <c r="Z163" s="2"/>
      <c r="AM163" s="2"/>
      <c r="AN163" s="2"/>
      <c r="AP163" s="2"/>
      <c r="AQ163" s="2"/>
      <c r="AR163" s="2"/>
      <c r="AS163" s="2"/>
      <c r="AT163" s="2"/>
      <c r="AU163" s="2"/>
      <c r="AV163" s="2"/>
      <c r="AW163" s="2"/>
      <c r="AX163" s="2"/>
      <c r="AY163" s="2"/>
      <c r="AZ163" s="2"/>
      <c r="BM163" s="2"/>
      <c r="BN163" s="2"/>
      <c r="BP163" s="2"/>
      <c r="BQ163" s="2"/>
      <c r="BR163" s="2"/>
      <c r="BS163" s="2"/>
      <c r="BT163" s="2"/>
      <c r="BU163" s="2"/>
      <c r="BV163" s="2"/>
    </row>
    <row r="164" spans="13:74" s="1" customFormat="1" ht="30" customHeight="1">
      <c r="M164" s="2"/>
      <c r="N164" s="2"/>
      <c r="P164" s="2"/>
      <c r="Q164" s="2"/>
      <c r="R164" s="2"/>
      <c r="S164" s="2"/>
      <c r="T164" s="2"/>
      <c r="U164" s="2"/>
      <c r="V164" s="2"/>
      <c r="W164" s="2"/>
      <c r="X164" s="2"/>
      <c r="Y164" s="2"/>
      <c r="Z164" s="2"/>
      <c r="AM164" s="2"/>
      <c r="AN164" s="2"/>
      <c r="AP164" s="2"/>
      <c r="AQ164" s="2"/>
      <c r="AR164" s="2"/>
      <c r="AS164" s="2"/>
      <c r="AT164" s="2"/>
      <c r="AU164" s="2"/>
      <c r="AV164" s="2"/>
      <c r="AW164" s="2"/>
      <c r="AX164" s="2"/>
      <c r="AY164" s="2"/>
      <c r="AZ164" s="2"/>
      <c r="BM164" s="2"/>
      <c r="BN164" s="2"/>
      <c r="BP164" s="2"/>
      <c r="BQ164" s="2"/>
      <c r="BR164" s="2"/>
      <c r="BS164" s="2"/>
      <c r="BT164" s="2"/>
      <c r="BU164" s="2"/>
      <c r="BV164" s="2"/>
    </row>
    <row r="165" spans="13:74" s="1" customFormat="1" ht="30" customHeight="1">
      <c r="M165" s="2"/>
      <c r="N165" s="2"/>
      <c r="P165" s="2"/>
      <c r="Q165" s="2"/>
      <c r="R165" s="2"/>
      <c r="S165" s="2"/>
      <c r="T165" s="2"/>
      <c r="U165" s="2"/>
      <c r="V165" s="2"/>
      <c r="W165" s="2"/>
      <c r="X165" s="2"/>
      <c r="Y165" s="2"/>
      <c r="Z165" s="2"/>
      <c r="AM165" s="2"/>
      <c r="AN165" s="2"/>
      <c r="AP165" s="2"/>
      <c r="AQ165" s="2"/>
      <c r="AR165" s="2"/>
      <c r="AS165" s="2"/>
      <c r="AT165" s="2"/>
      <c r="AU165" s="2"/>
      <c r="AV165" s="2"/>
      <c r="AW165" s="2"/>
      <c r="AX165" s="2"/>
      <c r="AY165" s="2"/>
      <c r="AZ165" s="2"/>
      <c r="BM165" s="2"/>
      <c r="BN165" s="2"/>
      <c r="BP165" s="2"/>
      <c r="BQ165" s="2"/>
      <c r="BR165" s="2"/>
      <c r="BS165" s="2"/>
      <c r="BT165" s="2"/>
      <c r="BU165" s="2"/>
      <c r="BV165" s="2"/>
    </row>
    <row r="166" spans="13:74" s="1" customFormat="1" ht="30" customHeight="1">
      <c r="M166" s="2"/>
      <c r="N166" s="2"/>
      <c r="P166" s="2"/>
      <c r="Q166" s="2"/>
      <c r="R166" s="2"/>
      <c r="S166" s="2"/>
      <c r="T166" s="2"/>
      <c r="U166" s="2"/>
      <c r="V166" s="2"/>
      <c r="W166" s="2"/>
      <c r="X166" s="2"/>
      <c r="Y166" s="2"/>
      <c r="Z166" s="2"/>
      <c r="AM166" s="2"/>
      <c r="AN166" s="2"/>
      <c r="AP166" s="2"/>
      <c r="AQ166" s="2"/>
      <c r="AR166" s="2"/>
      <c r="AS166" s="2"/>
      <c r="AT166" s="2"/>
      <c r="AU166" s="2"/>
      <c r="AV166" s="2"/>
      <c r="AW166" s="2"/>
      <c r="AX166" s="2"/>
      <c r="AY166" s="2"/>
      <c r="AZ166" s="2"/>
      <c r="BM166" s="2"/>
      <c r="BN166" s="2"/>
      <c r="BP166" s="2"/>
      <c r="BQ166" s="2"/>
      <c r="BR166" s="2"/>
      <c r="BS166" s="2"/>
      <c r="BT166" s="2"/>
      <c r="BU166" s="2"/>
      <c r="BV166" s="2"/>
    </row>
    <row r="167" spans="13:74" s="1" customFormat="1" ht="30" customHeight="1">
      <c r="M167" s="2"/>
      <c r="N167" s="2"/>
      <c r="P167" s="2"/>
      <c r="Q167" s="2"/>
      <c r="R167" s="2"/>
      <c r="S167" s="2"/>
      <c r="T167" s="2"/>
      <c r="U167" s="2"/>
      <c r="V167" s="2"/>
      <c r="W167" s="2"/>
      <c r="X167" s="2"/>
      <c r="Y167" s="2"/>
      <c r="Z167" s="2"/>
      <c r="AM167" s="2"/>
      <c r="AN167" s="2"/>
      <c r="AP167" s="2"/>
      <c r="AQ167" s="2"/>
      <c r="AR167" s="2"/>
      <c r="AS167" s="2"/>
      <c r="AT167" s="2"/>
      <c r="AU167" s="2"/>
      <c r="AV167" s="2"/>
      <c r="AW167" s="2"/>
      <c r="AX167" s="2"/>
      <c r="AY167" s="2"/>
      <c r="AZ167" s="2"/>
      <c r="BM167" s="2"/>
      <c r="BN167" s="2"/>
      <c r="BP167" s="2"/>
      <c r="BQ167" s="2"/>
      <c r="BR167" s="2"/>
      <c r="BS167" s="2"/>
      <c r="BT167" s="2"/>
      <c r="BU167" s="2"/>
      <c r="BV167" s="2"/>
    </row>
    <row r="168" spans="13:74" s="1" customFormat="1" ht="30" customHeight="1">
      <c r="M168" s="2"/>
      <c r="N168" s="2"/>
      <c r="P168" s="2"/>
      <c r="Q168" s="2"/>
      <c r="R168" s="2"/>
      <c r="S168" s="2"/>
      <c r="T168" s="2"/>
      <c r="U168" s="2"/>
      <c r="V168" s="2"/>
      <c r="W168" s="2"/>
      <c r="X168" s="2"/>
      <c r="Y168" s="2"/>
      <c r="Z168" s="2"/>
      <c r="AM168" s="2"/>
      <c r="AN168" s="2"/>
      <c r="AP168" s="2"/>
      <c r="AQ168" s="2"/>
      <c r="AR168" s="2"/>
      <c r="AS168" s="2"/>
      <c r="AT168" s="2"/>
      <c r="AU168" s="2"/>
      <c r="AV168" s="2"/>
      <c r="AW168" s="2"/>
      <c r="AX168" s="2"/>
      <c r="AY168" s="2"/>
      <c r="AZ168" s="2"/>
      <c r="BM168" s="2"/>
      <c r="BN168" s="2"/>
      <c r="BP168" s="2"/>
      <c r="BQ168" s="2"/>
      <c r="BR168" s="2"/>
      <c r="BS168" s="2"/>
      <c r="BT168" s="2"/>
      <c r="BU168" s="2"/>
      <c r="BV168" s="2"/>
    </row>
    <row r="169" spans="13:74" s="1" customFormat="1" ht="30" customHeight="1">
      <c r="M169" s="2"/>
      <c r="N169" s="2"/>
      <c r="P169" s="2"/>
      <c r="Q169" s="2"/>
      <c r="R169" s="2"/>
      <c r="S169" s="2"/>
      <c r="T169" s="2"/>
      <c r="U169" s="2"/>
      <c r="V169" s="2"/>
      <c r="W169" s="2"/>
      <c r="X169" s="2"/>
      <c r="Y169" s="2"/>
      <c r="Z169" s="2"/>
      <c r="AM169" s="2"/>
      <c r="AN169" s="2"/>
      <c r="AP169" s="2"/>
      <c r="AQ169" s="2"/>
      <c r="AR169" s="2"/>
      <c r="AS169" s="2"/>
      <c r="AT169" s="2"/>
      <c r="AU169" s="2"/>
      <c r="AV169" s="2"/>
      <c r="AW169" s="2"/>
      <c r="AX169" s="2"/>
      <c r="AY169" s="2"/>
      <c r="AZ169" s="2"/>
      <c r="BM169" s="2"/>
      <c r="BN169" s="2"/>
      <c r="BP169" s="2"/>
      <c r="BQ169" s="2"/>
      <c r="BR169" s="2"/>
      <c r="BS169" s="2"/>
      <c r="BT169" s="2"/>
      <c r="BU169" s="2"/>
      <c r="BV169" s="2"/>
    </row>
    <row r="170" spans="13:74" s="1" customFormat="1" ht="30" customHeight="1">
      <c r="M170" s="2"/>
      <c r="N170" s="2"/>
      <c r="P170" s="2"/>
      <c r="Q170" s="2"/>
      <c r="R170" s="2"/>
      <c r="S170" s="2"/>
      <c r="T170" s="2"/>
      <c r="U170" s="2"/>
      <c r="V170" s="2"/>
      <c r="W170" s="2"/>
      <c r="X170" s="2"/>
      <c r="Y170" s="2"/>
      <c r="Z170" s="2"/>
      <c r="AM170" s="2"/>
      <c r="AN170" s="2"/>
      <c r="AP170" s="2"/>
      <c r="AQ170" s="2"/>
      <c r="AR170" s="2"/>
      <c r="AS170" s="2"/>
      <c r="AT170" s="2"/>
      <c r="AU170" s="2"/>
      <c r="AV170" s="2"/>
      <c r="AW170" s="2"/>
      <c r="AX170" s="2"/>
      <c r="AY170" s="2"/>
      <c r="AZ170" s="2"/>
      <c r="BM170" s="2"/>
      <c r="BN170" s="2"/>
      <c r="BP170" s="2"/>
      <c r="BQ170" s="2"/>
      <c r="BR170" s="2"/>
      <c r="BS170" s="2"/>
      <c r="BT170" s="2"/>
      <c r="BU170" s="2"/>
      <c r="BV170" s="2"/>
    </row>
    <row r="171" spans="13:74" s="1" customFormat="1" ht="30" customHeight="1">
      <c r="M171" s="2"/>
      <c r="N171" s="2"/>
      <c r="P171" s="2"/>
      <c r="Q171" s="2"/>
      <c r="R171" s="2"/>
      <c r="S171" s="2"/>
      <c r="T171" s="2"/>
      <c r="U171" s="2"/>
      <c r="V171" s="2"/>
      <c r="W171" s="2"/>
      <c r="X171" s="2"/>
      <c r="Y171" s="2"/>
      <c r="Z171" s="2"/>
      <c r="AM171" s="2"/>
      <c r="AN171" s="2"/>
      <c r="AP171" s="2"/>
      <c r="AQ171" s="2"/>
      <c r="AR171" s="2"/>
      <c r="AS171" s="2"/>
      <c r="AT171" s="2"/>
      <c r="AU171" s="2"/>
      <c r="AV171" s="2"/>
      <c r="AW171" s="2"/>
      <c r="AX171" s="2"/>
      <c r="AY171" s="2"/>
      <c r="AZ171" s="2"/>
      <c r="BM171" s="2"/>
      <c r="BN171" s="2"/>
      <c r="BP171" s="2"/>
      <c r="BQ171" s="2"/>
      <c r="BR171" s="2"/>
      <c r="BS171" s="2"/>
      <c r="BT171" s="2"/>
      <c r="BU171" s="2"/>
      <c r="BV171" s="2"/>
    </row>
    <row r="172" spans="13:74" s="1" customFormat="1" ht="30" customHeight="1">
      <c r="M172" s="2"/>
      <c r="N172" s="2"/>
      <c r="P172" s="2"/>
      <c r="Q172" s="2"/>
      <c r="R172" s="2"/>
      <c r="S172" s="2"/>
      <c r="T172" s="2"/>
      <c r="U172" s="2"/>
      <c r="V172" s="2"/>
      <c r="W172" s="2"/>
      <c r="X172" s="2"/>
      <c r="Y172" s="2"/>
      <c r="Z172" s="2"/>
      <c r="AM172" s="2"/>
      <c r="AN172" s="2"/>
      <c r="AP172" s="2"/>
      <c r="AQ172" s="2"/>
      <c r="AR172" s="2"/>
      <c r="AS172" s="2"/>
      <c r="AT172" s="2"/>
      <c r="AU172" s="2"/>
      <c r="AV172" s="2"/>
      <c r="AW172" s="2"/>
      <c r="AX172" s="2"/>
      <c r="AY172" s="2"/>
      <c r="AZ172" s="2"/>
      <c r="BM172" s="2"/>
      <c r="BN172" s="2"/>
      <c r="BP172" s="2"/>
      <c r="BQ172" s="2"/>
      <c r="BR172" s="2"/>
      <c r="BS172" s="2"/>
      <c r="BT172" s="2"/>
      <c r="BU172" s="2"/>
      <c r="BV172" s="2"/>
    </row>
    <row r="173" spans="13:74" s="1" customFormat="1" ht="30" customHeight="1">
      <c r="M173" s="2"/>
      <c r="N173" s="2"/>
      <c r="P173" s="2"/>
      <c r="Q173" s="2"/>
      <c r="R173" s="2"/>
      <c r="S173" s="2"/>
      <c r="T173" s="2"/>
      <c r="U173" s="2"/>
      <c r="V173" s="2"/>
      <c r="W173" s="2"/>
      <c r="X173" s="2"/>
      <c r="Y173" s="2"/>
      <c r="Z173" s="2"/>
      <c r="AM173" s="2"/>
      <c r="AN173" s="2"/>
      <c r="AP173" s="2"/>
      <c r="AQ173" s="2"/>
      <c r="AR173" s="2"/>
      <c r="AS173" s="2"/>
      <c r="AT173" s="2"/>
      <c r="AU173" s="2"/>
      <c r="AV173" s="2"/>
      <c r="AW173" s="2"/>
      <c r="AX173" s="2"/>
      <c r="AY173" s="2"/>
      <c r="AZ173" s="2"/>
      <c r="BM173" s="2"/>
      <c r="BN173" s="2"/>
      <c r="BP173" s="2"/>
      <c r="BQ173" s="2"/>
      <c r="BR173" s="2"/>
      <c r="BS173" s="2"/>
      <c r="BT173" s="2"/>
      <c r="BU173" s="2"/>
      <c r="BV173" s="2"/>
    </row>
    <row r="174" spans="13:74" s="1" customFormat="1" ht="30" customHeight="1">
      <c r="M174" s="2"/>
      <c r="N174" s="2"/>
      <c r="P174" s="2"/>
      <c r="Q174" s="2"/>
      <c r="R174" s="2"/>
      <c r="S174" s="2"/>
      <c r="T174" s="2"/>
      <c r="U174" s="2"/>
      <c r="V174" s="2"/>
      <c r="W174" s="2"/>
      <c r="X174" s="2"/>
      <c r="Y174" s="2"/>
      <c r="Z174" s="2"/>
      <c r="AM174" s="2"/>
      <c r="AN174" s="2"/>
      <c r="AP174" s="2"/>
      <c r="AQ174" s="2"/>
      <c r="AR174" s="2"/>
      <c r="AS174" s="2"/>
      <c r="AT174" s="2"/>
      <c r="AU174" s="2"/>
      <c r="AV174" s="2"/>
      <c r="AW174" s="2"/>
      <c r="AX174" s="2"/>
      <c r="AY174" s="2"/>
      <c r="AZ174" s="2"/>
      <c r="BM174" s="2"/>
      <c r="BN174" s="2"/>
      <c r="BP174" s="2"/>
      <c r="BQ174" s="2"/>
      <c r="BR174" s="2"/>
      <c r="BS174" s="2"/>
      <c r="BT174" s="2"/>
      <c r="BU174" s="2"/>
      <c r="BV174" s="2"/>
    </row>
    <row r="175" spans="13:74" s="1" customFormat="1" ht="30" customHeight="1">
      <c r="M175" s="2"/>
      <c r="N175" s="2"/>
      <c r="P175" s="2"/>
      <c r="Q175" s="2"/>
      <c r="R175" s="2"/>
      <c r="S175" s="2"/>
      <c r="T175" s="2"/>
      <c r="U175" s="2"/>
      <c r="V175" s="2"/>
      <c r="W175" s="2"/>
      <c r="X175" s="2"/>
      <c r="Y175" s="2"/>
      <c r="Z175" s="2"/>
      <c r="AM175" s="2"/>
      <c r="AN175" s="2"/>
      <c r="AP175" s="2"/>
      <c r="AQ175" s="2"/>
      <c r="AR175" s="2"/>
      <c r="AS175" s="2"/>
      <c r="AT175" s="2"/>
      <c r="AU175" s="2"/>
      <c r="AV175" s="2"/>
      <c r="AW175" s="2"/>
      <c r="AX175" s="2"/>
      <c r="AY175" s="2"/>
      <c r="AZ175" s="2"/>
      <c r="BM175" s="2"/>
      <c r="BN175" s="2"/>
      <c r="BP175" s="2"/>
      <c r="BQ175" s="2"/>
      <c r="BR175" s="2"/>
      <c r="BS175" s="2"/>
      <c r="BT175" s="2"/>
      <c r="BU175" s="2"/>
      <c r="BV175" s="2"/>
    </row>
    <row r="176" spans="13:74" s="1" customFormat="1" ht="30" customHeight="1">
      <c r="M176" s="2"/>
      <c r="N176" s="2"/>
      <c r="P176" s="2"/>
      <c r="Q176" s="2"/>
      <c r="R176" s="2"/>
      <c r="S176" s="2"/>
      <c r="T176" s="2"/>
      <c r="U176" s="2"/>
      <c r="V176" s="2"/>
      <c r="W176" s="2"/>
      <c r="X176" s="2"/>
      <c r="Y176" s="2"/>
      <c r="Z176" s="2"/>
      <c r="AM176" s="2"/>
      <c r="AN176" s="2"/>
      <c r="AP176" s="2"/>
      <c r="AQ176" s="2"/>
      <c r="AR176" s="2"/>
      <c r="AS176" s="2"/>
      <c r="AT176" s="2"/>
      <c r="AU176" s="2"/>
      <c r="AV176" s="2"/>
      <c r="AW176" s="2"/>
      <c r="AX176" s="2"/>
      <c r="AY176" s="2"/>
      <c r="AZ176" s="2"/>
      <c r="BM176" s="2"/>
      <c r="BN176" s="2"/>
      <c r="BP176" s="2"/>
      <c r="BQ176" s="2"/>
      <c r="BR176" s="2"/>
      <c r="BS176" s="2"/>
      <c r="BT176" s="2"/>
      <c r="BU176" s="2"/>
      <c r="BV176" s="2"/>
    </row>
    <row r="177" spans="13:74" s="1" customFormat="1" ht="30" customHeight="1">
      <c r="M177" s="2"/>
      <c r="N177" s="2"/>
      <c r="P177" s="2"/>
      <c r="Q177" s="2"/>
      <c r="R177" s="2"/>
      <c r="S177" s="2"/>
      <c r="T177" s="2"/>
      <c r="U177" s="2"/>
      <c r="V177" s="2"/>
      <c r="W177" s="2"/>
      <c r="X177" s="2"/>
      <c r="Y177" s="2"/>
      <c r="Z177" s="2"/>
      <c r="AM177" s="2"/>
      <c r="AN177" s="2"/>
      <c r="AP177" s="2"/>
      <c r="AQ177" s="2"/>
      <c r="AR177" s="2"/>
      <c r="AS177" s="2"/>
      <c r="AT177" s="2"/>
      <c r="AU177" s="2"/>
      <c r="AV177" s="2"/>
      <c r="AW177" s="2"/>
      <c r="AX177" s="2"/>
      <c r="AY177" s="2"/>
      <c r="AZ177" s="2"/>
      <c r="BM177" s="2"/>
      <c r="BN177" s="2"/>
      <c r="BP177" s="2"/>
      <c r="BQ177" s="2"/>
      <c r="BR177" s="2"/>
      <c r="BS177" s="2"/>
      <c r="BT177" s="2"/>
      <c r="BU177" s="2"/>
      <c r="BV177" s="2"/>
    </row>
    <row r="178" spans="13:74" s="1" customFormat="1" ht="30" customHeight="1">
      <c r="M178" s="2"/>
      <c r="N178" s="2"/>
      <c r="P178" s="2"/>
      <c r="Q178" s="2"/>
      <c r="R178" s="2"/>
      <c r="S178" s="2"/>
      <c r="T178" s="2"/>
      <c r="U178" s="2"/>
      <c r="V178" s="2"/>
      <c r="W178" s="2"/>
      <c r="X178" s="2"/>
      <c r="Y178" s="2"/>
      <c r="Z178" s="2"/>
      <c r="AM178" s="2"/>
      <c r="AN178" s="2"/>
      <c r="AP178" s="2"/>
      <c r="AQ178" s="2"/>
      <c r="AR178" s="2"/>
      <c r="AS178" s="2"/>
      <c r="AT178" s="2"/>
      <c r="AU178" s="2"/>
      <c r="AV178" s="2"/>
      <c r="AW178" s="2"/>
      <c r="AX178" s="2"/>
      <c r="AY178" s="2"/>
      <c r="AZ178" s="2"/>
      <c r="BM178" s="2"/>
      <c r="BN178" s="2"/>
      <c r="BP178" s="2"/>
      <c r="BQ178" s="2"/>
      <c r="BR178" s="2"/>
      <c r="BS178" s="2"/>
      <c r="BT178" s="2"/>
      <c r="BU178" s="2"/>
      <c r="BV178" s="2"/>
    </row>
    <row r="179" spans="13:74" s="1" customFormat="1" ht="30" customHeight="1">
      <c r="M179" s="2"/>
      <c r="N179" s="2"/>
      <c r="P179" s="2"/>
      <c r="Q179" s="2"/>
      <c r="R179" s="2"/>
      <c r="S179" s="2"/>
      <c r="T179" s="2"/>
      <c r="U179" s="2"/>
      <c r="V179" s="2"/>
      <c r="W179" s="2"/>
      <c r="X179" s="2"/>
      <c r="Y179" s="2"/>
      <c r="Z179" s="2"/>
      <c r="AM179" s="2"/>
      <c r="AN179" s="2"/>
      <c r="AP179" s="2"/>
      <c r="AQ179" s="2"/>
      <c r="AR179" s="2"/>
      <c r="AS179" s="2"/>
      <c r="AT179" s="2"/>
      <c r="AU179" s="2"/>
      <c r="AV179" s="2"/>
      <c r="AW179" s="2"/>
      <c r="AX179" s="2"/>
      <c r="AY179" s="2"/>
      <c r="AZ179" s="2"/>
      <c r="BM179" s="2"/>
      <c r="BN179" s="2"/>
      <c r="BP179" s="2"/>
      <c r="BQ179" s="2"/>
      <c r="BR179" s="2"/>
      <c r="BS179" s="2"/>
      <c r="BT179" s="2"/>
      <c r="BU179" s="2"/>
      <c r="BV179" s="2"/>
    </row>
    <row r="180" spans="13:74" s="1" customFormat="1" ht="30" customHeight="1">
      <c r="M180" s="2"/>
      <c r="N180" s="2"/>
      <c r="P180" s="2"/>
      <c r="Q180" s="2"/>
      <c r="R180" s="2"/>
      <c r="S180" s="2"/>
      <c r="T180" s="2"/>
      <c r="U180" s="2"/>
      <c r="V180" s="2"/>
      <c r="W180" s="2"/>
      <c r="X180" s="2"/>
      <c r="Y180" s="2"/>
      <c r="Z180" s="2"/>
      <c r="AM180" s="2"/>
      <c r="AN180" s="2"/>
      <c r="AP180" s="2"/>
      <c r="AQ180" s="2"/>
      <c r="AR180" s="2"/>
      <c r="AS180" s="2"/>
      <c r="AT180" s="2"/>
      <c r="AU180" s="2"/>
      <c r="AV180" s="2"/>
      <c r="AW180" s="2"/>
      <c r="AX180" s="2"/>
      <c r="AY180" s="2"/>
      <c r="AZ180" s="2"/>
      <c r="BM180" s="2"/>
      <c r="BN180" s="2"/>
      <c r="BP180" s="2"/>
      <c r="BQ180" s="2"/>
      <c r="BR180" s="2"/>
      <c r="BS180" s="2"/>
      <c r="BT180" s="2"/>
      <c r="BU180" s="2"/>
      <c r="BV180" s="2"/>
    </row>
    <row r="181" spans="13:74" s="1" customFormat="1" ht="30" customHeight="1">
      <c r="M181" s="2"/>
      <c r="N181" s="2"/>
      <c r="P181" s="2"/>
      <c r="Q181" s="2"/>
      <c r="R181" s="2"/>
      <c r="S181" s="2"/>
      <c r="T181" s="2"/>
      <c r="U181" s="2"/>
      <c r="V181" s="2"/>
      <c r="W181" s="2"/>
      <c r="X181" s="2"/>
      <c r="Y181" s="2"/>
      <c r="Z181" s="2"/>
      <c r="AM181" s="2"/>
      <c r="AN181" s="2"/>
      <c r="AP181" s="2"/>
      <c r="AQ181" s="2"/>
      <c r="AR181" s="2"/>
      <c r="AS181" s="2"/>
      <c r="AT181" s="2"/>
      <c r="AU181" s="2"/>
      <c r="AV181" s="2"/>
      <c r="AW181" s="2"/>
      <c r="AX181" s="2"/>
      <c r="AY181" s="2"/>
      <c r="AZ181" s="2"/>
      <c r="BM181" s="2"/>
      <c r="BN181" s="2"/>
      <c r="BP181" s="2"/>
      <c r="BQ181" s="2"/>
      <c r="BR181" s="2"/>
      <c r="BS181" s="2"/>
      <c r="BT181" s="2"/>
      <c r="BU181" s="2"/>
      <c r="BV181" s="2"/>
    </row>
    <row r="182" spans="13:74" s="1" customFormat="1" ht="30" customHeight="1">
      <c r="M182" s="2"/>
      <c r="N182" s="2"/>
      <c r="P182" s="2"/>
      <c r="Q182" s="2"/>
      <c r="R182" s="2"/>
      <c r="S182" s="2"/>
      <c r="T182" s="2"/>
      <c r="U182" s="2"/>
      <c r="V182" s="2"/>
      <c r="W182" s="2"/>
      <c r="X182" s="2"/>
      <c r="Y182" s="2"/>
      <c r="Z182" s="2"/>
      <c r="AM182" s="2"/>
      <c r="AN182" s="2"/>
      <c r="AP182" s="2"/>
      <c r="AQ182" s="2"/>
      <c r="AR182" s="2"/>
      <c r="AS182" s="2"/>
      <c r="AT182" s="2"/>
      <c r="AU182" s="2"/>
      <c r="AV182" s="2"/>
      <c r="AW182" s="2"/>
      <c r="AX182" s="2"/>
      <c r="AY182" s="2"/>
      <c r="AZ182" s="2"/>
      <c r="BM182" s="2"/>
      <c r="BN182" s="2"/>
      <c r="BP182" s="2"/>
      <c r="BQ182" s="2"/>
      <c r="BR182" s="2"/>
      <c r="BS182" s="2"/>
      <c r="BT182" s="2"/>
      <c r="BU182" s="2"/>
      <c r="BV182" s="2"/>
    </row>
    <row r="183" spans="13:74" s="1" customFormat="1" ht="30" customHeight="1">
      <c r="M183" s="2"/>
      <c r="N183" s="2"/>
      <c r="P183" s="2"/>
      <c r="Q183" s="2"/>
      <c r="R183" s="2"/>
      <c r="S183" s="2"/>
      <c r="T183" s="2"/>
      <c r="U183" s="2"/>
      <c r="V183" s="2"/>
      <c r="W183" s="2"/>
      <c r="X183" s="2"/>
      <c r="Y183" s="2"/>
      <c r="Z183" s="2"/>
      <c r="AM183" s="2"/>
      <c r="AN183" s="2"/>
      <c r="AP183" s="2"/>
      <c r="AQ183" s="2"/>
      <c r="AR183" s="2"/>
      <c r="AS183" s="2"/>
      <c r="AT183" s="2"/>
      <c r="AU183" s="2"/>
      <c r="AV183" s="2"/>
      <c r="AW183" s="2"/>
      <c r="AX183" s="2"/>
      <c r="AY183" s="2"/>
      <c r="AZ183" s="2"/>
      <c r="BM183" s="2"/>
      <c r="BN183" s="2"/>
      <c r="BP183" s="2"/>
      <c r="BQ183" s="2"/>
      <c r="BR183" s="2"/>
      <c r="BS183" s="2"/>
      <c r="BT183" s="2"/>
      <c r="BU183" s="2"/>
      <c r="BV183" s="2"/>
    </row>
    <row r="184" spans="13:74" s="1" customFormat="1" ht="30" customHeight="1">
      <c r="M184" s="2"/>
      <c r="N184" s="2"/>
      <c r="P184" s="2"/>
      <c r="Q184" s="2"/>
      <c r="R184" s="2"/>
      <c r="S184" s="2"/>
      <c r="T184" s="2"/>
      <c r="U184" s="2"/>
      <c r="V184" s="2"/>
      <c r="W184" s="2"/>
      <c r="X184" s="2"/>
      <c r="Y184" s="2"/>
      <c r="Z184" s="2"/>
      <c r="AM184" s="2"/>
      <c r="AN184" s="2"/>
      <c r="AP184" s="2"/>
      <c r="AQ184" s="2"/>
      <c r="AR184" s="2"/>
      <c r="AS184" s="2"/>
      <c r="AT184" s="2"/>
      <c r="AU184" s="2"/>
      <c r="AV184" s="2"/>
      <c r="AW184" s="2"/>
      <c r="AX184" s="2"/>
      <c r="AY184" s="2"/>
      <c r="AZ184" s="2"/>
      <c r="BM184" s="2"/>
      <c r="BN184" s="2"/>
      <c r="BP184" s="2"/>
      <c r="BQ184" s="2"/>
      <c r="BR184" s="2"/>
      <c r="BS184" s="2"/>
      <c r="BT184" s="2"/>
      <c r="BU184" s="2"/>
      <c r="BV184" s="2"/>
    </row>
    <row r="185" spans="13:74" s="1" customFormat="1" ht="30" customHeight="1">
      <c r="M185" s="2"/>
      <c r="N185" s="2"/>
      <c r="P185" s="2"/>
      <c r="Q185" s="2"/>
      <c r="R185" s="2"/>
      <c r="S185" s="2"/>
      <c r="T185" s="2"/>
      <c r="U185" s="2"/>
      <c r="V185" s="2"/>
      <c r="W185" s="2"/>
      <c r="X185" s="2"/>
      <c r="Y185" s="2"/>
      <c r="Z185" s="2"/>
      <c r="AM185" s="2"/>
      <c r="AN185" s="2"/>
      <c r="AP185" s="2"/>
      <c r="AQ185" s="2"/>
      <c r="AR185" s="2"/>
      <c r="AS185" s="2"/>
      <c r="AT185" s="2"/>
      <c r="AU185" s="2"/>
      <c r="AV185" s="2"/>
      <c r="AW185" s="2"/>
      <c r="AX185" s="2"/>
      <c r="AY185" s="2"/>
      <c r="AZ185" s="2"/>
      <c r="BM185" s="2"/>
      <c r="BN185" s="2"/>
      <c r="BP185" s="2"/>
      <c r="BQ185" s="2"/>
      <c r="BR185" s="2"/>
      <c r="BS185" s="2"/>
      <c r="BT185" s="2"/>
      <c r="BU185" s="2"/>
      <c r="BV185" s="2"/>
    </row>
    <row r="186" spans="13:74" s="1" customFormat="1" ht="30" customHeight="1">
      <c r="M186" s="2"/>
      <c r="N186" s="2"/>
      <c r="P186" s="2"/>
      <c r="Q186" s="2"/>
      <c r="R186" s="2"/>
      <c r="S186" s="2"/>
      <c r="T186" s="2"/>
      <c r="U186" s="2"/>
      <c r="V186" s="2"/>
      <c r="W186" s="2"/>
      <c r="X186" s="2"/>
      <c r="Y186" s="2"/>
      <c r="Z186" s="2"/>
      <c r="AM186" s="2"/>
      <c r="AN186" s="2"/>
      <c r="AP186" s="2"/>
      <c r="AQ186" s="2"/>
      <c r="AR186" s="2"/>
      <c r="AS186" s="2"/>
      <c r="AT186" s="2"/>
      <c r="AU186" s="2"/>
      <c r="AV186" s="2"/>
      <c r="AW186" s="2"/>
      <c r="AX186" s="2"/>
      <c r="AY186" s="2"/>
      <c r="AZ186" s="2"/>
      <c r="BM186" s="2"/>
      <c r="BN186" s="2"/>
      <c r="BP186" s="2"/>
      <c r="BQ186" s="2"/>
      <c r="BR186" s="2"/>
      <c r="BS186" s="2"/>
      <c r="BT186" s="2"/>
      <c r="BU186" s="2"/>
      <c r="BV186" s="2"/>
    </row>
    <row r="187" spans="13:74" s="1" customFormat="1" ht="30" customHeight="1">
      <c r="M187" s="2"/>
      <c r="N187" s="2"/>
      <c r="P187" s="2"/>
      <c r="Q187" s="2"/>
      <c r="R187" s="2"/>
      <c r="S187" s="2"/>
      <c r="T187" s="2"/>
      <c r="U187" s="2"/>
      <c r="V187" s="2"/>
      <c r="W187" s="2"/>
      <c r="X187" s="2"/>
      <c r="Y187" s="2"/>
      <c r="Z187" s="2"/>
      <c r="AM187" s="2"/>
      <c r="AN187" s="2"/>
      <c r="AP187" s="2"/>
      <c r="AQ187" s="2"/>
      <c r="AR187" s="2"/>
      <c r="AS187" s="2"/>
      <c r="AT187" s="2"/>
      <c r="AU187" s="2"/>
      <c r="AV187" s="2"/>
      <c r="AW187" s="2"/>
      <c r="AX187" s="2"/>
      <c r="AY187" s="2"/>
      <c r="AZ187" s="2"/>
      <c r="BM187" s="2"/>
      <c r="BN187" s="2"/>
      <c r="BP187" s="2"/>
      <c r="BQ187" s="2"/>
      <c r="BR187" s="2"/>
      <c r="BS187" s="2"/>
      <c r="BT187" s="2"/>
      <c r="BU187" s="2"/>
      <c r="BV187" s="2"/>
    </row>
    <row r="188" spans="13:74" s="1" customFormat="1" ht="30" customHeight="1">
      <c r="M188" s="2"/>
      <c r="N188" s="2"/>
      <c r="P188" s="2"/>
      <c r="Q188" s="2"/>
      <c r="R188" s="2"/>
      <c r="S188" s="2"/>
      <c r="T188" s="2"/>
      <c r="U188" s="2"/>
      <c r="V188" s="2"/>
      <c r="W188" s="2"/>
      <c r="X188" s="2"/>
      <c r="Y188" s="2"/>
      <c r="Z188" s="2"/>
      <c r="AM188" s="2"/>
      <c r="AN188" s="2"/>
      <c r="AP188" s="2"/>
      <c r="AQ188" s="2"/>
      <c r="AR188" s="2"/>
      <c r="AS188" s="2"/>
      <c r="AT188" s="2"/>
      <c r="AU188" s="2"/>
      <c r="AV188" s="2"/>
      <c r="AW188" s="2"/>
      <c r="AX188" s="2"/>
      <c r="AY188" s="2"/>
      <c r="AZ188" s="2"/>
      <c r="BM188" s="2"/>
      <c r="BN188" s="2"/>
      <c r="BP188" s="2"/>
      <c r="BQ188" s="2"/>
      <c r="BR188" s="2"/>
      <c r="BS188" s="2"/>
      <c r="BT188" s="2"/>
      <c r="BU188" s="2"/>
      <c r="BV188" s="2"/>
    </row>
    <row r="189" spans="13:74" s="1" customFormat="1" ht="30" customHeight="1">
      <c r="M189" s="2"/>
      <c r="N189" s="2"/>
      <c r="P189" s="2"/>
      <c r="Q189" s="2"/>
      <c r="R189" s="2"/>
      <c r="S189" s="2"/>
      <c r="T189" s="2"/>
      <c r="U189" s="2"/>
      <c r="V189" s="2"/>
      <c r="W189" s="2"/>
      <c r="X189" s="2"/>
      <c r="Y189" s="2"/>
      <c r="Z189" s="2"/>
      <c r="AM189" s="2"/>
      <c r="AN189" s="2"/>
      <c r="AP189" s="2"/>
      <c r="AQ189" s="2"/>
      <c r="AR189" s="2"/>
      <c r="AS189" s="2"/>
      <c r="AT189" s="2"/>
      <c r="AU189" s="2"/>
      <c r="AV189" s="2"/>
      <c r="AW189" s="2"/>
      <c r="AX189" s="2"/>
      <c r="AY189" s="2"/>
      <c r="AZ189" s="2"/>
      <c r="BM189" s="2"/>
      <c r="BN189" s="2"/>
      <c r="BP189" s="2"/>
      <c r="BQ189" s="2"/>
      <c r="BR189" s="2"/>
      <c r="BS189" s="2"/>
      <c r="BT189" s="2"/>
      <c r="BU189" s="2"/>
      <c r="BV189" s="2"/>
    </row>
    <row r="190" spans="13:74" s="1" customFormat="1" ht="30" customHeight="1">
      <c r="M190" s="2"/>
      <c r="N190" s="2"/>
      <c r="P190" s="2"/>
      <c r="Q190" s="2"/>
      <c r="R190" s="2"/>
      <c r="S190" s="2"/>
      <c r="T190" s="2"/>
      <c r="U190" s="2"/>
      <c r="V190" s="2"/>
      <c r="W190" s="2"/>
      <c r="X190" s="2"/>
      <c r="Y190" s="2"/>
      <c r="Z190" s="2"/>
      <c r="AM190" s="2"/>
      <c r="AN190" s="2"/>
      <c r="AP190" s="2"/>
      <c r="AQ190" s="2"/>
      <c r="AR190" s="2"/>
      <c r="AS190" s="2"/>
      <c r="AT190" s="2"/>
      <c r="AU190" s="2"/>
      <c r="AV190" s="2"/>
      <c r="AW190" s="2"/>
      <c r="AX190" s="2"/>
      <c r="AY190" s="2"/>
      <c r="AZ190" s="2"/>
      <c r="BM190" s="2"/>
      <c r="BN190" s="2"/>
      <c r="BP190" s="2"/>
      <c r="BQ190" s="2"/>
      <c r="BR190" s="2"/>
      <c r="BS190" s="2"/>
      <c r="BT190" s="2"/>
      <c r="BU190" s="2"/>
      <c r="BV190" s="2"/>
    </row>
    <row r="191" spans="13:74" s="1" customFormat="1" ht="30" customHeight="1">
      <c r="M191" s="2"/>
      <c r="N191" s="2"/>
      <c r="P191" s="2"/>
      <c r="Q191" s="2"/>
      <c r="R191" s="2"/>
      <c r="S191" s="2"/>
      <c r="T191" s="2"/>
      <c r="U191" s="2"/>
      <c r="V191" s="2"/>
      <c r="W191" s="2"/>
      <c r="X191" s="2"/>
      <c r="Y191" s="2"/>
      <c r="Z191" s="2"/>
      <c r="AM191" s="2"/>
      <c r="AN191" s="2"/>
      <c r="AP191" s="2"/>
      <c r="AQ191" s="2"/>
      <c r="AR191" s="2"/>
      <c r="AS191" s="2"/>
      <c r="AT191" s="2"/>
      <c r="AU191" s="2"/>
      <c r="AV191" s="2"/>
      <c r="AW191" s="2"/>
      <c r="AX191" s="2"/>
      <c r="AY191" s="2"/>
      <c r="AZ191" s="2"/>
      <c r="BM191" s="2"/>
      <c r="BN191" s="2"/>
      <c r="BP191" s="2"/>
      <c r="BQ191" s="2"/>
      <c r="BR191" s="2"/>
      <c r="BS191" s="2"/>
      <c r="BT191" s="2"/>
      <c r="BU191" s="2"/>
      <c r="BV191" s="2"/>
    </row>
    <row r="192" spans="13:74" s="1" customFormat="1" ht="30" customHeight="1">
      <c r="M192" s="2"/>
      <c r="N192" s="2"/>
      <c r="P192" s="2"/>
      <c r="Q192" s="2"/>
      <c r="R192" s="2"/>
      <c r="S192" s="2"/>
      <c r="T192" s="2"/>
      <c r="U192" s="2"/>
      <c r="V192" s="2"/>
      <c r="W192" s="2"/>
      <c r="X192" s="2"/>
      <c r="Y192" s="2"/>
      <c r="Z192" s="2"/>
      <c r="AM192" s="2"/>
      <c r="AN192" s="2"/>
      <c r="AP192" s="2"/>
      <c r="AQ192" s="2"/>
      <c r="AR192" s="2"/>
      <c r="AS192" s="2"/>
      <c r="AT192" s="2"/>
      <c r="AU192" s="2"/>
      <c r="AV192" s="2"/>
      <c r="AW192" s="2"/>
      <c r="AX192" s="2"/>
      <c r="AY192" s="2"/>
      <c r="AZ192" s="2"/>
      <c r="BM192" s="2"/>
      <c r="BN192" s="2"/>
      <c r="BP192" s="2"/>
      <c r="BQ192" s="2"/>
      <c r="BR192" s="2"/>
      <c r="BS192" s="2"/>
      <c r="BT192" s="2"/>
      <c r="BU192" s="2"/>
      <c r="BV192" s="2"/>
    </row>
    <row r="193" spans="13:74" s="1" customFormat="1" ht="30" customHeight="1">
      <c r="M193" s="2"/>
      <c r="N193" s="2"/>
      <c r="P193" s="2"/>
      <c r="Q193" s="2"/>
      <c r="R193" s="2"/>
      <c r="S193" s="2"/>
      <c r="T193" s="2"/>
      <c r="U193" s="2"/>
      <c r="V193" s="2"/>
      <c r="W193" s="2"/>
      <c r="X193" s="2"/>
      <c r="Y193" s="2"/>
      <c r="Z193" s="2"/>
      <c r="AM193" s="2"/>
      <c r="AN193" s="2"/>
      <c r="AP193" s="2"/>
      <c r="AQ193" s="2"/>
      <c r="AR193" s="2"/>
      <c r="AS193" s="2"/>
      <c r="AT193" s="2"/>
      <c r="AU193" s="2"/>
      <c r="AV193" s="2"/>
      <c r="AW193" s="2"/>
      <c r="AX193" s="2"/>
      <c r="AY193" s="2"/>
      <c r="AZ193" s="2"/>
      <c r="BM193" s="2"/>
      <c r="BN193" s="2"/>
      <c r="BP193" s="2"/>
      <c r="BQ193" s="2"/>
      <c r="BR193" s="2"/>
      <c r="BS193" s="2"/>
      <c r="BT193" s="2"/>
      <c r="BU193" s="2"/>
      <c r="BV193" s="2"/>
    </row>
    <row r="194" spans="13:74" s="1" customFormat="1" ht="30" customHeight="1">
      <c r="M194" s="2"/>
      <c r="N194" s="2"/>
      <c r="P194" s="2"/>
      <c r="Q194" s="2"/>
      <c r="R194" s="2"/>
      <c r="S194" s="2"/>
      <c r="T194" s="2"/>
      <c r="U194" s="2"/>
      <c r="V194" s="2"/>
      <c r="W194" s="2"/>
      <c r="X194" s="2"/>
      <c r="Y194" s="2"/>
      <c r="Z194" s="2"/>
      <c r="AM194" s="2"/>
      <c r="AN194" s="2"/>
      <c r="AP194" s="2"/>
      <c r="AQ194" s="2"/>
      <c r="AR194" s="2"/>
      <c r="AS194" s="2"/>
      <c r="AT194" s="2"/>
      <c r="AU194" s="2"/>
      <c r="AV194" s="2"/>
      <c r="AW194" s="2"/>
      <c r="AX194" s="2"/>
      <c r="AY194" s="2"/>
      <c r="AZ194" s="2"/>
      <c r="BM194" s="2"/>
      <c r="BN194" s="2"/>
      <c r="BP194" s="2"/>
      <c r="BQ194" s="2"/>
      <c r="BR194" s="2"/>
      <c r="BS194" s="2"/>
      <c r="BT194" s="2"/>
      <c r="BU194" s="2"/>
      <c r="BV194" s="2"/>
    </row>
    <row r="195" spans="13:74" s="1" customFormat="1" ht="30" customHeight="1">
      <c r="M195" s="2"/>
      <c r="N195" s="2"/>
      <c r="P195" s="2"/>
      <c r="Q195" s="2"/>
      <c r="R195" s="2"/>
      <c r="S195" s="2"/>
      <c r="T195" s="2"/>
      <c r="U195" s="2"/>
      <c r="V195" s="2"/>
      <c r="W195" s="2"/>
      <c r="X195" s="2"/>
      <c r="Y195" s="2"/>
      <c r="Z195" s="2"/>
      <c r="AM195" s="2"/>
      <c r="AN195" s="2"/>
      <c r="AP195" s="2"/>
      <c r="AQ195" s="2"/>
      <c r="AR195" s="2"/>
      <c r="AS195" s="2"/>
      <c r="AT195" s="2"/>
      <c r="AU195" s="2"/>
      <c r="AV195" s="2"/>
      <c r="AW195" s="2"/>
      <c r="AX195" s="2"/>
      <c r="AY195" s="2"/>
      <c r="AZ195" s="2"/>
      <c r="BM195" s="2"/>
      <c r="BN195" s="2"/>
      <c r="BP195" s="2"/>
      <c r="BQ195" s="2"/>
      <c r="BR195" s="2"/>
      <c r="BS195" s="2"/>
      <c r="BT195" s="2"/>
      <c r="BU195" s="2"/>
      <c r="BV195" s="2"/>
    </row>
    <row r="196" spans="13:74" s="1" customFormat="1" ht="30" customHeight="1">
      <c r="M196" s="2"/>
      <c r="N196" s="2"/>
      <c r="P196" s="2"/>
      <c r="Q196" s="2"/>
      <c r="R196" s="2"/>
      <c r="S196" s="2"/>
      <c r="T196" s="2"/>
      <c r="U196" s="2"/>
      <c r="V196" s="2"/>
      <c r="W196" s="2"/>
      <c r="X196" s="2"/>
      <c r="Y196" s="2"/>
      <c r="Z196" s="2"/>
      <c r="AM196" s="2"/>
      <c r="AN196" s="2"/>
      <c r="AP196" s="2"/>
      <c r="AQ196" s="2"/>
      <c r="AR196" s="2"/>
      <c r="AS196" s="2"/>
      <c r="AT196" s="2"/>
      <c r="AU196" s="2"/>
      <c r="AV196" s="2"/>
      <c r="AW196" s="2"/>
      <c r="AX196" s="2"/>
      <c r="AY196" s="2"/>
      <c r="AZ196" s="2"/>
      <c r="BM196" s="2"/>
      <c r="BN196" s="2"/>
      <c r="BP196" s="2"/>
      <c r="BQ196" s="2"/>
      <c r="BR196" s="2"/>
      <c r="BS196" s="2"/>
      <c r="BT196" s="2"/>
      <c r="BU196" s="2"/>
      <c r="BV196" s="2"/>
    </row>
    <row r="197" spans="13:74" s="1" customFormat="1" ht="30" customHeight="1">
      <c r="M197" s="2"/>
      <c r="N197" s="2"/>
      <c r="P197" s="2"/>
      <c r="Q197" s="2"/>
      <c r="R197" s="2"/>
      <c r="S197" s="2"/>
      <c r="T197" s="2"/>
      <c r="U197" s="2"/>
      <c r="V197" s="2"/>
      <c r="W197" s="2"/>
      <c r="X197" s="2"/>
      <c r="Y197" s="2"/>
      <c r="Z197" s="2"/>
      <c r="AM197" s="2"/>
      <c r="AN197" s="2"/>
      <c r="AP197" s="2"/>
      <c r="AQ197" s="2"/>
      <c r="AR197" s="2"/>
      <c r="AS197" s="2"/>
      <c r="AT197" s="2"/>
      <c r="AU197" s="2"/>
      <c r="AV197" s="2"/>
      <c r="AW197" s="2"/>
      <c r="AX197" s="2"/>
      <c r="AY197" s="2"/>
      <c r="AZ197" s="2"/>
      <c r="BM197" s="2"/>
      <c r="BN197" s="2"/>
      <c r="BP197" s="2"/>
      <c r="BQ197" s="2"/>
      <c r="BR197" s="2"/>
      <c r="BS197" s="2"/>
      <c r="BT197" s="2"/>
      <c r="BU197" s="2"/>
      <c r="BV197" s="2"/>
    </row>
    <row r="198" spans="13:74" s="1" customFormat="1" ht="30" customHeight="1">
      <c r="M198" s="2"/>
      <c r="N198" s="2"/>
      <c r="P198" s="2"/>
      <c r="Q198" s="2"/>
      <c r="R198" s="2"/>
      <c r="S198" s="2"/>
      <c r="T198" s="2"/>
      <c r="U198" s="2"/>
      <c r="V198" s="2"/>
      <c r="W198" s="2"/>
      <c r="X198" s="2"/>
      <c r="Y198" s="2"/>
      <c r="Z198" s="2"/>
      <c r="AM198" s="2"/>
      <c r="AN198" s="2"/>
      <c r="AP198" s="2"/>
      <c r="AQ198" s="2"/>
      <c r="AR198" s="2"/>
      <c r="AS198" s="2"/>
      <c r="AT198" s="2"/>
      <c r="AU198" s="2"/>
      <c r="AV198" s="2"/>
      <c r="AW198" s="2"/>
      <c r="AX198" s="2"/>
      <c r="AY198" s="2"/>
      <c r="AZ198" s="2"/>
      <c r="BM198" s="2"/>
      <c r="BN198" s="2"/>
      <c r="BP198" s="2"/>
      <c r="BQ198" s="2"/>
      <c r="BR198" s="2"/>
      <c r="BS198" s="2"/>
      <c r="BT198" s="2"/>
      <c r="BU198" s="2"/>
      <c r="BV198" s="2"/>
    </row>
    <row r="199" spans="13:74" s="1" customFormat="1" ht="30" customHeight="1">
      <c r="M199" s="2"/>
      <c r="N199" s="2"/>
      <c r="P199" s="2"/>
      <c r="Q199" s="2"/>
      <c r="R199" s="2"/>
      <c r="S199" s="2"/>
      <c r="T199" s="2"/>
      <c r="U199" s="2"/>
      <c r="V199" s="2"/>
      <c r="W199" s="2"/>
      <c r="X199" s="2"/>
      <c r="Y199" s="2"/>
      <c r="Z199" s="2"/>
      <c r="AM199" s="2"/>
      <c r="AN199" s="2"/>
      <c r="AP199" s="2"/>
      <c r="AQ199" s="2"/>
      <c r="AR199" s="2"/>
      <c r="AS199" s="2"/>
      <c r="AT199" s="2"/>
      <c r="AU199" s="2"/>
      <c r="AV199" s="2"/>
      <c r="AW199" s="2"/>
      <c r="AX199" s="2"/>
      <c r="AY199" s="2"/>
      <c r="AZ199" s="2"/>
      <c r="BM199" s="2"/>
      <c r="BN199" s="2"/>
      <c r="BP199" s="2"/>
      <c r="BQ199" s="2"/>
      <c r="BR199" s="2"/>
      <c r="BS199" s="2"/>
      <c r="BT199" s="2"/>
      <c r="BU199" s="2"/>
      <c r="BV199" s="2"/>
    </row>
    <row r="200" spans="13:74" s="1" customFormat="1" ht="30" customHeight="1">
      <c r="M200" s="2"/>
      <c r="N200" s="2"/>
      <c r="P200" s="2"/>
      <c r="Q200" s="2"/>
      <c r="R200" s="2"/>
      <c r="S200" s="2"/>
      <c r="T200" s="2"/>
      <c r="U200" s="2"/>
      <c r="V200" s="2"/>
      <c r="W200" s="2"/>
      <c r="X200" s="2"/>
      <c r="Y200" s="2"/>
      <c r="Z200" s="2"/>
      <c r="AM200" s="2"/>
      <c r="AN200" s="2"/>
      <c r="AP200" s="2"/>
      <c r="AQ200" s="2"/>
      <c r="AR200" s="2"/>
      <c r="AS200" s="2"/>
      <c r="AT200" s="2"/>
      <c r="AU200" s="2"/>
      <c r="AV200" s="2"/>
      <c r="AW200" s="2"/>
      <c r="AX200" s="2"/>
      <c r="AY200" s="2"/>
      <c r="AZ200" s="2"/>
      <c r="BM200" s="2"/>
      <c r="BN200" s="2"/>
      <c r="BP200" s="2"/>
      <c r="BQ200" s="2"/>
      <c r="BR200" s="2"/>
      <c r="BS200" s="2"/>
      <c r="BT200" s="2"/>
      <c r="BU200" s="2"/>
      <c r="BV200" s="2"/>
    </row>
    <row r="201" spans="13:74" s="1" customFormat="1" ht="30" customHeight="1">
      <c r="M201" s="2"/>
      <c r="N201" s="2"/>
      <c r="P201" s="2"/>
      <c r="Q201" s="2"/>
      <c r="R201" s="2"/>
      <c r="S201" s="2"/>
      <c r="T201" s="2"/>
      <c r="U201" s="2"/>
      <c r="V201" s="2"/>
      <c r="W201" s="2"/>
      <c r="X201" s="2"/>
      <c r="Y201" s="2"/>
      <c r="Z201" s="2"/>
      <c r="AM201" s="2"/>
      <c r="AN201" s="2"/>
      <c r="AP201" s="2"/>
      <c r="AQ201" s="2"/>
      <c r="AR201" s="2"/>
      <c r="AS201" s="2"/>
      <c r="AT201" s="2"/>
      <c r="AU201" s="2"/>
      <c r="AV201" s="2"/>
      <c r="AW201" s="2"/>
      <c r="AX201" s="2"/>
      <c r="AY201" s="2"/>
      <c r="AZ201" s="2"/>
      <c r="BM201" s="2"/>
      <c r="BN201" s="2"/>
      <c r="BP201" s="2"/>
      <c r="BQ201" s="2"/>
      <c r="BR201" s="2"/>
      <c r="BS201" s="2"/>
      <c r="BT201" s="2"/>
      <c r="BU201" s="2"/>
      <c r="BV201" s="2"/>
    </row>
    <row r="202" spans="13:74" s="1" customFormat="1" ht="30" customHeight="1">
      <c r="M202" s="2"/>
      <c r="N202" s="2"/>
      <c r="P202" s="2"/>
      <c r="Q202" s="2"/>
      <c r="R202" s="2"/>
      <c r="S202" s="2"/>
      <c r="T202" s="2"/>
      <c r="U202" s="2"/>
      <c r="V202" s="2"/>
      <c r="W202" s="2"/>
      <c r="X202" s="2"/>
      <c r="Y202" s="2"/>
      <c r="Z202" s="2"/>
      <c r="AM202" s="2"/>
      <c r="AN202" s="2"/>
      <c r="AP202" s="2"/>
      <c r="AQ202" s="2"/>
      <c r="AR202" s="2"/>
      <c r="AS202" s="2"/>
      <c r="AT202" s="2"/>
      <c r="AU202" s="2"/>
      <c r="AV202" s="2"/>
      <c r="AW202" s="2"/>
      <c r="AX202" s="2"/>
      <c r="AY202" s="2"/>
      <c r="AZ202" s="2"/>
      <c r="BM202" s="2"/>
      <c r="BN202" s="2"/>
      <c r="BP202" s="2"/>
      <c r="BQ202" s="2"/>
      <c r="BR202" s="2"/>
      <c r="BS202" s="2"/>
      <c r="BT202" s="2"/>
      <c r="BU202" s="2"/>
      <c r="BV202" s="2"/>
    </row>
    <row r="203" spans="13:74" s="1" customFormat="1" ht="30" customHeight="1">
      <c r="M203"/>
      <c r="N203"/>
      <c r="O203" s="176"/>
      <c r="U203" s="166">
        <f>IFERROR(+COUNTIF(U206:U300,"SI")/(COUNTIF(U206:U300,"SI")+COUNTIF(U206:U300,"Non")),0)</f>
        <v>1</v>
      </c>
      <c r="V203" s="166">
        <f>IFERROR(+COUNTIF(V206:V300,"SI")/(COUNTIF(V206:V300,"SI")+COUNTIF(V206:V300,"Non")),0)</f>
        <v>0.78947368421052633</v>
      </c>
      <c r="W203"/>
      <c r="X203"/>
      <c r="Y203"/>
      <c r="Z203"/>
      <c r="AA203"/>
      <c r="AB203"/>
      <c r="AC203" s="176"/>
      <c r="AD203"/>
      <c r="AE203"/>
      <c r="AF203"/>
      <c r="AG203"/>
      <c r="AH203"/>
      <c r="AI203"/>
      <c r="AJ203"/>
      <c r="AK203"/>
      <c r="AL203"/>
      <c r="AM203"/>
      <c r="AN203"/>
      <c r="AO203" s="176"/>
      <c r="AU203" s="166">
        <f>IFERROR(+COUNTIF(AU206:AU300,"SI")/(COUNTIF(AU206:AU300,"SI")+COUNTIF(AU206:AU300,"Non")),0)</f>
        <v>0</v>
      </c>
      <c r="AV203" s="166">
        <f>IFERROR(+COUNTIF(AV206:AV300,"SI")/(COUNTIF(AV206:AV300,"SI")+COUNTIF(AV206:AV300,"Non")),0)</f>
        <v>0</v>
      </c>
      <c r="AW203"/>
      <c r="AX203"/>
      <c r="AY203"/>
      <c r="AZ203"/>
      <c r="BA203"/>
      <c r="BB203"/>
      <c r="BC203"/>
      <c r="BD203"/>
      <c r="BE203"/>
      <c r="BF203"/>
      <c r="BG203"/>
      <c r="BH203"/>
      <c r="BI203"/>
      <c r="BJ203"/>
      <c r="BK203"/>
      <c r="BL203"/>
      <c r="BM203"/>
      <c r="BN203"/>
      <c r="BO203" s="176"/>
      <c r="BU203" s="166">
        <f>IFERROR(+COUNTIF(BU206:BU300,"SI")/(COUNTIF(BU206:BU300,"SI")+COUNTIF(BU206:BU300,"Non")),0)</f>
        <v>0</v>
      </c>
      <c r="BV203" s="166">
        <f>IFERROR(+COUNTIF(BV206:BV300,"SI")/(COUNTIF(BV206:BV300,"SI")+COUNTIF(BV206:BV300,"Non")),0)</f>
        <v>0</v>
      </c>
    </row>
    <row r="204" spans="13:74" s="1" customFormat="1" ht="30" customHeight="1">
      <c r="M204" s="589" t="s">
        <v>151</v>
      </c>
      <c r="N204" s="592" t="s">
        <v>485</v>
      </c>
      <c r="O204" s="593"/>
      <c r="P204" s="589" t="s">
        <v>486</v>
      </c>
      <c r="Q204" s="589" t="s">
        <v>487</v>
      </c>
      <c r="R204" s="589" t="s">
        <v>488</v>
      </c>
      <c r="S204" s="591" t="s">
        <v>262</v>
      </c>
      <c r="T204" s="591" t="s">
        <v>263</v>
      </c>
      <c r="U204" s="591" t="s">
        <v>264</v>
      </c>
      <c r="V204" s="591" t="s">
        <v>265</v>
      </c>
      <c r="W204"/>
      <c r="X204"/>
      <c r="Y204"/>
      <c r="Z204"/>
      <c r="AA204"/>
      <c r="AB204"/>
      <c r="AC204"/>
      <c r="AD204"/>
      <c r="AE204"/>
      <c r="AF204"/>
      <c r="AG204"/>
      <c r="AH204"/>
      <c r="AI204"/>
      <c r="AJ204"/>
      <c r="AK204"/>
      <c r="AL204"/>
      <c r="AM204" s="589" t="s">
        <v>151</v>
      </c>
      <c r="AN204" s="592" t="s">
        <v>485</v>
      </c>
      <c r="AO204" s="593"/>
      <c r="AP204" s="589" t="s">
        <v>486</v>
      </c>
      <c r="AQ204" s="589" t="s">
        <v>487</v>
      </c>
      <c r="AR204" s="589" t="s">
        <v>488</v>
      </c>
      <c r="AS204" s="591" t="s">
        <v>262</v>
      </c>
      <c r="AT204" s="591" t="s">
        <v>263</v>
      </c>
      <c r="AU204" s="591" t="s">
        <v>264</v>
      </c>
      <c r="AV204" s="591" t="s">
        <v>265</v>
      </c>
      <c r="AW204"/>
      <c r="AX204"/>
      <c r="AY204"/>
      <c r="AZ204"/>
      <c r="BA204"/>
      <c r="BB204"/>
      <c r="BC204"/>
      <c r="BD204"/>
      <c r="BE204"/>
      <c r="BF204"/>
      <c r="BG204"/>
      <c r="BH204"/>
      <c r="BI204"/>
      <c r="BJ204"/>
      <c r="BK204"/>
      <c r="BL204"/>
      <c r="BM204" s="589" t="s">
        <v>151</v>
      </c>
      <c r="BN204" s="592" t="s">
        <v>485</v>
      </c>
      <c r="BO204" s="593"/>
      <c r="BP204" s="589" t="s">
        <v>486</v>
      </c>
      <c r="BQ204" s="589" t="s">
        <v>487</v>
      </c>
      <c r="BR204" s="589" t="s">
        <v>488</v>
      </c>
      <c r="BS204" s="591" t="s">
        <v>262</v>
      </c>
      <c r="BT204" s="591" t="s">
        <v>263</v>
      </c>
      <c r="BU204" s="591" t="s">
        <v>264</v>
      </c>
      <c r="BV204" s="591" t="s">
        <v>265</v>
      </c>
    </row>
    <row r="205" spans="13:74" s="1" customFormat="1" ht="30" customHeight="1">
      <c r="M205" s="590"/>
      <c r="N205" s="594"/>
      <c r="O205" s="595"/>
      <c r="P205" s="590"/>
      <c r="Q205" s="590"/>
      <c r="R205" s="590"/>
      <c r="S205" s="591"/>
      <c r="T205" s="591"/>
      <c r="U205" s="591"/>
      <c r="V205" s="591"/>
      <c r="W205"/>
      <c r="X205"/>
      <c r="Y205"/>
      <c r="Z205"/>
      <c r="AA205"/>
      <c r="AB205"/>
      <c r="AC205"/>
      <c r="AD205"/>
      <c r="AE205"/>
      <c r="AF205"/>
      <c r="AG205"/>
      <c r="AH205"/>
      <c r="AI205"/>
      <c r="AJ205"/>
      <c r="AK205"/>
      <c r="AL205"/>
      <c r="AM205" s="590"/>
      <c r="AN205" s="594"/>
      <c r="AO205" s="595"/>
      <c r="AP205" s="590"/>
      <c r="AQ205" s="590"/>
      <c r="AR205" s="590"/>
      <c r="AS205" s="591"/>
      <c r="AT205" s="591"/>
      <c r="AU205" s="591"/>
      <c r="AV205" s="591"/>
      <c r="AW205"/>
      <c r="AX205"/>
      <c r="AY205"/>
      <c r="AZ205"/>
      <c r="BA205"/>
      <c r="BB205"/>
      <c r="BC205"/>
      <c r="BD205"/>
      <c r="BE205"/>
      <c r="BF205"/>
      <c r="BG205"/>
      <c r="BH205"/>
      <c r="BI205"/>
      <c r="BJ205"/>
      <c r="BK205"/>
      <c r="BL205"/>
      <c r="BM205" s="590"/>
      <c r="BN205" s="594"/>
      <c r="BO205" s="595"/>
      <c r="BP205" s="590"/>
      <c r="BQ205" s="590"/>
      <c r="BR205" s="590"/>
      <c r="BS205" s="591"/>
      <c r="BT205" s="591"/>
      <c r="BU205" s="591"/>
      <c r="BV205" s="591"/>
    </row>
    <row r="206" spans="13:74" s="1" customFormat="1" ht="30" customHeight="1">
      <c r="M206" s="586" t="s">
        <v>577</v>
      </c>
      <c r="N206" s="472">
        <v>26544</v>
      </c>
      <c r="O206" s="472" t="s">
        <v>578</v>
      </c>
      <c r="P206" s="472" t="s">
        <v>491</v>
      </c>
      <c r="Q206" s="473">
        <v>1</v>
      </c>
      <c r="R206" s="501">
        <v>0.6</v>
      </c>
      <c r="S206" s="497">
        <v>0.85</v>
      </c>
      <c r="T206" s="497">
        <v>0.55000000000000004</v>
      </c>
      <c r="U206" s="170" t="str">
        <f t="shared" ref="U206:U224" si="22">+IF(Q206=0,"----",IF(Q206&gt;=S206,"SI","NON"))</f>
        <v>SI</v>
      </c>
      <c r="V206" s="171" t="str">
        <f t="shared" ref="V206:V224" si="23">+IF(R206=0,"----",IF(R206&gt;=T206,"SI","NON"))</f>
        <v>SI</v>
      </c>
      <c r="W206" s="2"/>
      <c r="AM206" s="586" t="s">
        <v>577</v>
      </c>
      <c r="AN206" s="472">
        <v>26544</v>
      </c>
      <c r="AO206" s="472" t="s">
        <v>578</v>
      </c>
      <c r="AP206" s="472"/>
      <c r="AQ206" s="473"/>
      <c r="AR206" s="473"/>
      <c r="AS206" s="169"/>
      <c r="AT206" s="169"/>
      <c r="AU206" s="170" t="str">
        <f>+IF(AQ206=0,"----",IF(AQ206&gt;=AS206,"SI","NON"))</f>
        <v>----</v>
      </c>
      <c r="AV206" s="171" t="str">
        <f>+IF(AR206=0,"----",IF(AR206&gt;=AT206,"SI","NON"))</f>
        <v>----</v>
      </c>
      <c r="BM206" s="586" t="s">
        <v>577</v>
      </c>
      <c r="BN206" s="472">
        <v>26544</v>
      </c>
      <c r="BO206" s="472" t="s">
        <v>578</v>
      </c>
      <c r="BP206" s="472"/>
      <c r="BQ206" s="473"/>
      <c r="BR206" s="473"/>
      <c r="BS206" s="169"/>
      <c r="BT206" s="169"/>
      <c r="BU206" s="170" t="str">
        <f>+IF(BQ206=0,"----",IF(BQ206&gt;=BS206,"SI","NON"))</f>
        <v>----</v>
      </c>
      <c r="BV206" s="171" t="str">
        <f>+IF(BR206=0,"----",IF(BR206&gt;=BT206,"SI","NON"))</f>
        <v>----</v>
      </c>
    </row>
    <row r="207" spans="13:74" s="1" customFormat="1" ht="30" customHeight="1">
      <c r="M207" s="586"/>
      <c r="N207" s="472">
        <v>26545</v>
      </c>
      <c r="O207" s="472" t="s">
        <v>579</v>
      </c>
      <c r="P207" s="472" t="s">
        <v>491</v>
      </c>
      <c r="Q207" s="473">
        <v>1</v>
      </c>
      <c r="R207" s="501">
        <v>0.6</v>
      </c>
      <c r="S207" s="497">
        <v>0.85</v>
      </c>
      <c r="T207" s="497">
        <v>0.55000000000000004</v>
      </c>
      <c r="U207" s="170" t="str">
        <f t="shared" si="22"/>
        <v>SI</v>
      </c>
      <c r="V207" s="171" t="str">
        <f t="shared" si="23"/>
        <v>SI</v>
      </c>
      <c r="W207" s="2"/>
      <c r="AM207" s="586"/>
      <c r="AN207" s="472">
        <v>26545</v>
      </c>
      <c r="AO207" s="472" t="s">
        <v>579</v>
      </c>
      <c r="AP207" s="472"/>
      <c r="AQ207" s="473"/>
      <c r="AR207" s="473"/>
      <c r="AS207" s="169"/>
      <c r="AT207" s="169"/>
      <c r="AU207" s="170" t="str">
        <f t="shared" ref="AU207:AU224" si="24">+IF(AQ207=0,"----",IF(AQ207&gt;=AS207,"SI","NON"))</f>
        <v>----</v>
      </c>
      <c r="AV207" s="171" t="str">
        <f t="shared" ref="AV207:AV224" si="25">+IF(AR207=0,"----",IF(AR207&gt;=AT207,"SI","NON"))</f>
        <v>----</v>
      </c>
      <c r="BM207" s="586"/>
      <c r="BN207" s="472">
        <v>26545</v>
      </c>
      <c r="BO207" s="472" t="s">
        <v>579</v>
      </c>
      <c r="BP207" s="472"/>
      <c r="BQ207" s="473"/>
      <c r="BR207" s="473"/>
      <c r="BS207" s="169"/>
      <c r="BT207" s="169"/>
      <c r="BU207" s="170" t="str">
        <f t="shared" ref="BU207:BU224" si="26">+IF(BQ207=0,"----",IF(BQ207&gt;=BS207,"SI","NON"))</f>
        <v>----</v>
      </c>
      <c r="BV207" s="171" t="str">
        <f t="shared" ref="BV207:BV224" si="27">+IF(BR207=0,"----",IF(BR207&gt;=BT207,"SI","NON"))</f>
        <v>----</v>
      </c>
    </row>
    <row r="208" spans="13:74" s="1" customFormat="1" ht="30" customHeight="1">
      <c r="M208" s="586"/>
      <c r="N208" s="472">
        <v>26546</v>
      </c>
      <c r="O208" s="472" t="s">
        <v>580</v>
      </c>
      <c r="P208" s="472" t="s">
        <v>491</v>
      </c>
      <c r="Q208" s="473">
        <v>1</v>
      </c>
      <c r="R208" s="501">
        <v>0.66666666666666696</v>
      </c>
      <c r="S208" s="497">
        <v>0.85</v>
      </c>
      <c r="T208" s="497">
        <v>0.55000000000000004</v>
      </c>
      <c r="U208" s="170" t="str">
        <f t="shared" si="22"/>
        <v>SI</v>
      </c>
      <c r="V208" s="171" t="str">
        <f t="shared" si="23"/>
        <v>SI</v>
      </c>
      <c r="W208" s="2"/>
      <c r="AM208" s="586"/>
      <c r="AN208" s="472">
        <v>26546</v>
      </c>
      <c r="AO208" s="472" t="s">
        <v>580</v>
      </c>
      <c r="AP208" s="472"/>
      <c r="AQ208" s="473"/>
      <c r="AR208" s="473"/>
      <c r="AS208" s="169"/>
      <c r="AT208" s="169"/>
      <c r="AU208" s="170" t="str">
        <f t="shared" si="24"/>
        <v>----</v>
      </c>
      <c r="AV208" s="171" t="str">
        <f t="shared" si="25"/>
        <v>----</v>
      </c>
      <c r="BM208" s="586"/>
      <c r="BN208" s="472">
        <v>26546</v>
      </c>
      <c r="BO208" s="472" t="s">
        <v>580</v>
      </c>
      <c r="BP208" s="472"/>
      <c r="BQ208" s="473"/>
      <c r="BR208" s="473"/>
      <c r="BS208" s="169"/>
      <c r="BT208" s="169"/>
      <c r="BU208" s="170" t="str">
        <f t="shared" si="26"/>
        <v>----</v>
      </c>
      <c r="BV208" s="171" t="str">
        <f t="shared" si="27"/>
        <v>----</v>
      </c>
    </row>
    <row r="209" spans="13:74" s="1" customFormat="1" ht="30" customHeight="1">
      <c r="M209" s="586"/>
      <c r="N209" s="472">
        <v>26547</v>
      </c>
      <c r="O209" s="472" t="s">
        <v>581</v>
      </c>
      <c r="P209" s="472" t="s">
        <v>491</v>
      </c>
      <c r="Q209" s="473">
        <v>1</v>
      </c>
      <c r="R209" s="501">
        <v>0.75</v>
      </c>
      <c r="S209" s="497">
        <v>0.85</v>
      </c>
      <c r="T209" s="497">
        <v>0.55000000000000004</v>
      </c>
      <c r="U209" s="170" t="str">
        <f t="shared" si="22"/>
        <v>SI</v>
      </c>
      <c r="V209" s="171" t="str">
        <f t="shared" si="23"/>
        <v>SI</v>
      </c>
      <c r="W209" s="2"/>
      <c r="AM209" s="586"/>
      <c r="AN209" s="472">
        <v>26547</v>
      </c>
      <c r="AO209" s="472" t="s">
        <v>581</v>
      </c>
      <c r="AP209" s="472"/>
      <c r="AQ209" s="473"/>
      <c r="AR209" s="473"/>
      <c r="AS209" s="169"/>
      <c r="AT209" s="169"/>
      <c r="AU209" s="170" t="str">
        <f t="shared" si="24"/>
        <v>----</v>
      </c>
      <c r="AV209" s="171" t="str">
        <f t="shared" si="25"/>
        <v>----</v>
      </c>
      <c r="BM209" s="586"/>
      <c r="BN209" s="472">
        <v>26547</v>
      </c>
      <c r="BO209" s="472" t="s">
        <v>581</v>
      </c>
      <c r="BP209" s="472"/>
      <c r="BQ209" s="473"/>
      <c r="BR209" s="473"/>
      <c r="BS209" s="169"/>
      <c r="BT209" s="169"/>
      <c r="BU209" s="170" t="str">
        <f t="shared" si="26"/>
        <v>----</v>
      </c>
      <c r="BV209" s="171" t="str">
        <f t="shared" si="27"/>
        <v>----</v>
      </c>
    </row>
    <row r="210" spans="13:74" s="1" customFormat="1">
      <c r="M210" s="586"/>
      <c r="N210" s="472">
        <v>26548</v>
      </c>
      <c r="O210" s="472" t="s">
        <v>582</v>
      </c>
      <c r="P210" s="472" t="s">
        <v>491</v>
      </c>
      <c r="Q210" s="473">
        <v>1</v>
      </c>
      <c r="R210" s="501">
        <v>0.66666666666666696</v>
      </c>
      <c r="S210" s="497">
        <v>0.85</v>
      </c>
      <c r="T210" s="497">
        <v>0.55000000000000004</v>
      </c>
      <c r="U210" s="170" t="str">
        <f t="shared" si="22"/>
        <v>SI</v>
      </c>
      <c r="V210" s="171" t="str">
        <f t="shared" si="23"/>
        <v>SI</v>
      </c>
      <c r="W210" s="2"/>
      <c r="AM210" s="586"/>
      <c r="AN210" s="472">
        <v>26548</v>
      </c>
      <c r="AO210" s="472" t="s">
        <v>582</v>
      </c>
      <c r="AP210" s="472"/>
      <c r="AQ210" s="473"/>
      <c r="AR210" s="473"/>
      <c r="AS210" s="169"/>
      <c r="AT210" s="169"/>
      <c r="AU210" s="170" t="str">
        <f t="shared" si="24"/>
        <v>----</v>
      </c>
      <c r="AV210" s="171" t="str">
        <f t="shared" si="25"/>
        <v>----</v>
      </c>
      <c r="BM210" s="586"/>
      <c r="BN210" s="472">
        <v>26548</v>
      </c>
      <c r="BO210" s="472" t="s">
        <v>582</v>
      </c>
      <c r="BP210" s="472"/>
      <c r="BQ210" s="473"/>
      <c r="BR210" s="473"/>
      <c r="BS210" s="169"/>
      <c r="BT210" s="169"/>
      <c r="BU210" s="170" t="str">
        <f t="shared" si="26"/>
        <v>----</v>
      </c>
      <c r="BV210" s="171" t="str">
        <f t="shared" si="27"/>
        <v>----</v>
      </c>
    </row>
    <row r="211" spans="13:74" s="1" customFormat="1">
      <c r="M211" s="586"/>
      <c r="N211" s="472">
        <v>26549</v>
      </c>
      <c r="O211" s="472" t="s">
        <v>583</v>
      </c>
      <c r="P211" s="472" t="s">
        <v>491</v>
      </c>
      <c r="Q211" s="473">
        <v>1</v>
      </c>
      <c r="R211" s="501">
        <v>1</v>
      </c>
      <c r="S211" s="497">
        <v>0.85</v>
      </c>
      <c r="T211" s="497">
        <v>0.55000000000000004</v>
      </c>
      <c r="U211" s="170" t="str">
        <f t="shared" si="22"/>
        <v>SI</v>
      </c>
      <c r="V211" s="171" t="str">
        <f t="shared" si="23"/>
        <v>SI</v>
      </c>
      <c r="W211" s="2"/>
      <c r="AM211" s="586"/>
      <c r="AN211" s="472">
        <v>26549</v>
      </c>
      <c r="AO211" s="472" t="s">
        <v>583</v>
      </c>
      <c r="AP211" s="472"/>
      <c r="AQ211" s="473"/>
      <c r="AR211" s="473"/>
      <c r="AS211" s="169"/>
      <c r="AT211" s="169"/>
      <c r="AU211" s="170" t="str">
        <f t="shared" si="24"/>
        <v>----</v>
      </c>
      <c r="AV211" s="171" t="str">
        <f t="shared" si="25"/>
        <v>----</v>
      </c>
      <c r="BM211" s="586"/>
      <c r="BN211" s="472">
        <v>26549</v>
      </c>
      <c r="BO211" s="472" t="s">
        <v>583</v>
      </c>
      <c r="BP211" s="472"/>
      <c r="BQ211" s="473"/>
      <c r="BR211" s="473"/>
      <c r="BS211" s="169"/>
      <c r="BT211" s="169"/>
      <c r="BU211" s="170" t="str">
        <f t="shared" si="26"/>
        <v>----</v>
      </c>
      <c r="BV211" s="171" t="str">
        <f t="shared" si="27"/>
        <v>----</v>
      </c>
    </row>
    <row r="212" spans="13:74" s="1" customFormat="1">
      <c r="M212" s="586"/>
      <c r="N212" s="472">
        <v>26551</v>
      </c>
      <c r="O212" s="472" t="s">
        <v>584</v>
      </c>
      <c r="P212" s="472" t="s">
        <v>491</v>
      </c>
      <c r="Q212" s="473">
        <v>1</v>
      </c>
      <c r="R212" s="501">
        <v>1</v>
      </c>
      <c r="S212" s="497">
        <v>0.85</v>
      </c>
      <c r="T212" s="497">
        <v>0.55000000000000004</v>
      </c>
      <c r="U212" s="170" t="str">
        <f t="shared" si="22"/>
        <v>SI</v>
      </c>
      <c r="V212" s="171" t="str">
        <f t="shared" si="23"/>
        <v>SI</v>
      </c>
      <c r="W212" s="2"/>
      <c r="AM212" s="586"/>
      <c r="AN212" s="472">
        <v>26551</v>
      </c>
      <c r="AO212" s="472" t="s">
        <v>584</v>
      </c>
      <c r="AP212" s="472"/>
      <c r="AQ212" s="473"/>
      <c r="AR212" s="473"/>
      <c r="AS212" s="169"/>
      <c r="AT212" s="169"/>
      <c r="AU212" s="170" t="str">
        <f t="shared" si="24"/>
        <v>----</v>
      </c>
      <c r="AV212" s="171" t="str">
        <f t="shared" si="25"/>
        <v>----</v>
      </c>
      <c r="BM212" s="586"/>
      <c r="BN212" s="472">
        <v>26551</v>
      </c>
      <c r="BO212" s="472" t="s">
        <v>584</v>
      </c>
      <c r="BP212" s="472"/>
      <c r="BQ212" s="473"/>
      <c r="BR212" s="473"/>
      <c r="BS212" s="169"/>
      <c r="BT212" s="169"/>
      <c r="BU212" s="170" t="str">
        <f t="shared" si="26"/>
        <v>----</v>
      </c>
      <c r="BV212" s="171" t="str">
        <f t="shared" si="27"/>
        <v>----</v>
      </c>
    </row>
    <row r="213" spans="13:74" s="1" customFormat="1">
      <c r="M213" s="586"/>
      <c r="N213" s="472">
        <v>26552</v>
      </c>
      <c r="O213" s="472" t="s">
        <v>585</v>
      </c>
      <c r="P213" s="472" t="s">
        <v>491</v>
      </c>
      <c r="Q213" s="473">
        <v>1</v>
      </c>
      <c r="R213" s="501">
        <v>1</v>
      </c>
      <c r="S213" s="497">
        <v>0.85</v>
      </c>
      <c r="T213" s="497">
        <v>0.55000000000000004</v>
      </c>
      <c r="U213" s="170" t="str">
        <f t="shared" si="22"/>
        <v>SI</v>
      </c>
      <c r="V213" s="171" t="str">
        <f t="shared" si="23"/>
        <v>SI</v>
      </c>
      <c r="W213" s="2"/>
      <c r="AM213" s="586"/>
      <c r="AN213" s="472">
        <v>26552</v>
      </c>
      <c r="AO213" s="472" t="s">
        <v>585</v>
      </c>
      <c r="AP213" s="472"/>
      <c r="AQ213" s="473"/>
      <c r="AR213" s="473"/>
      <c r="AS213" s="169"/>
      <c r="AT213" s="169"/>
      <c r="AU213" s="170" t="str">
        <f t="shared" si="24"/>
        <v>----</v>
      </c>
      <c r="AV213" s="171" t="str">
        <f t="shared" si="25"/>
        <v>----</v>
      </c>
      <c r="BM213" s="586"/>
      <c r="BN213" s="472">
        <v>26552</v>
      </c>
      <c r="BO213" s="472" t="s">
        <v>585</v>
      </c>
      <c r="BP213" s="472"/>
      <c r="BQ213" s="473"/>
      <c r="BR213" s="473"/>
      <c r="BS213" s="169"/>
      <c r="BT213" s="169"/>
      <c r="BU213" s="170" t="str">
        <f t="shared" si="26"/>
        <v>----</v>
      </c>
      <c r="BV213" s="171" t="str">
        <f t="shared" si="27"/>
        <v>----</v>
      </c>
    </row>
    <row r="214" spans="13:74" s="1" customFormat="1">
      <c r="M214" s="586"/>
      <c r="N214" s="472">
        <v>26559</v>
      </c>
      <c r="O214" s="472" t="s">
        <v>586</v>
      </c>
      <c r="P214" s="472" t="s">
        <v>491</v>
      </c>
      <c r="Q214" s="473">
        <v>1</v>
      </c>
      <c r="R214" s="501">
        <v>1</v>
      </c>
      <c r="S214" s="497">
        <v>0.85</v>
      </c>
      <c r="T214" s="497">
        <v>0.55000000000000004</v>
      </c>
      <c r="U214" s="170" t="str">
        <f t="shared" si="22"/>
        <v>SI</v>
      </c>
      <c r="V214" s="171" t="str">
        <f t="shared" si="23"/>
        <v>SI</v>
      </c>
      <c r="W214" s="2"/>
      <c r="AM214" s="586"/>
      <c r="AN214" s="472">
        <v>26559</v>
      </c>
      <c r="AO214" s="472" t="s">
        <v>586</v>
      </c>
      <c r="AP214" s="472"/>
      <c r="AQ214" s="473"/>
      <c r="AR214" s="473"/>
      <c r="AS214" s="169"/>
      <c r="AT214" s="169"/>
      <c r="AU214" s="170" t="str">
        <f t="shared" si="24"/>
        <v>----</v>
      </c>
      <c r="AV214" s="171" t="str">
        <f t="shared" si="25"/>
        <v>----</v>
      </c>
      <c r="BM214" s="586"/>
      <c r="BN214" s="472">
        <v>26559</v>
      </c>
      <c r="BO214" s="472" t="s">
        <v>586</v>
      </c>
      <c r="BP214" s="472"/>
      <c r="BQ214" s="473"/>
      <c r="BR214" s="473"/>
      <c r="BS214" s="169"/>
      <c r="BT214" s="169"/>
      <c r="BU214" s="170" t="str">
        <f t="shared" si="26"/>
        <v>----</v>
      </c>
      <c r="BV214" s="171" t="str">
        <f t="shared" si="27"/>
        <v>----</v>
      </c>
    </row>
    <row r="215" spans="13:74" s="1" customFormat="1">
      <c r="M215" s="586"/>
      <c r="N215" s="472">
        <v>26560</v>
      </c>
      <c r="O215" s="472" t="s">
        <v>587</v>
      </c>
      <c r="P215" s="472" t="s">
        <v>491</v>
      </c>
      <c r="Q215" s="473">
        <v>1</v>
      </c>
      <c r="R215" s="501">
        <v>0.5</v>
      </c>
      <c r="S215" s="497">
        <v>0.85</v>
      </c>
      <c r="T215" s="497">
        <v>0.55000000000000004</v>
      </c>
      <c r="U215" s="170" t="str">
        <f t="shared" si="22"/>
        <v>SI</v>
      </c>
      <c r="V215" s="171" t="str">
        <f t="shared" si="23"/>
        <v>NON</v>
      </c>
      <c r="W215" s="2"/>
      <c r="AM215" s="586"/>
      <c r="AN215" s="472">
        <v>26560</v>
      </c>
      <c r="AO215" s="472" t="s">
        <v>587</v>
      </c>
      <c r="AP215" s="472"/>
      <c r="AQ215" s="473"/>
      <c r="AR215" s="473"/>
      <c r="AS215" s="169"/>
      <c r="AT215" s="169"/>
      <c r="AU215" s="170" t="str">
        <f t="shared" si="24"/>
        <v>----</v>
      </c>
      <c r="AV215" s="171" t="str">
        <f t="shared" si="25"/>
        <v>----</v>
      </c>
      <c r="BM215" s="586"/>
      <c r="BN215" s="472">
        <v>26560</v>
      </c>
      <c r="BO215" s="472" t="s">
        <v>587</v>
      </c>
      <c r="BP215" s="472"/>
      <c r="BQ215" s="473"/>
      <c r="BR215" s="473"/>
      <c r="BS215" s="169"/>
      <c r="BT215" s="169"/>
      <c r="BU215" s="170" t="str">
        <f t="shared" si="26"/>
        <v>----</v>
      </c>
      <c r="BV215" s="171" t="str">
        <f t="shared" si="27"/>
        <v>----</v>
      </c>
    </row>
    <row r="216" spans="13:74" s="1" customFormat="1">
      <c r="M216" s="586"/>
      <c r="N216" s="472">
        <v>26562</v>
      </c>
      <c r="O216" s="472" t="s">
        <v>588</v>
      </c>
      <c r="P216" s="472" t="s">
        <v>491</v>
      </c>
      <c r="Q216" s="473">
        <v>1</v>
      </c>
      <c r="R216" s="501">
        <v>1</v>
      </c>
      <c r="S216" s="497">
        <v>0.85</v>
      </c>
      <c r="T216" s="497">
        <v>0.55000000000000004</v>
      </c>
      <c r="U216" s="170" t="str">
        <f t="shared" si="22"/>
        <v>SI</v>
      </c>
      <c r="V216" s="171" t="str">
        <f t="shared" si="23"/>
        <v>SI</v>
      </c>
      <c r="W216" s="2"/>
      <c r="AM216" s="586"/>
      <c r="AN216" s="472">
        <v>26562</v>
      </c>
      <c r="AO216" s="472" t="s">
        <v>588</v>
      </c>
      <c r="AP216" s="472"/>
      <c r="AQ216" s="473"/>
      <c r="AR216" s="473"/>
      <c r="AS216" s="169"/>
      <c r="AT216" s="169"/>
      <c r="AU216" s="170" t="str">
        <f t="shared" si="24"/>
        <v>----</v>
      </c>
      <c r="AV216" s="171" t="str">
        <f t="shared" si="25"/>
        <v>----</v>
      </c>
      <c r="BM216" s="586"/>
      <c r="BN216" s="472">
        <v>26562</v>
      </c>
      <c r="BO216" s="472" t="s">
        <v>588</v>
      </c>
      <c r="BP216" s="472"/>
      <c r="BQ216" s="473"/>
      <c r="BR216" s="473"/>
      <c r="BS216" s="169"/>
      <c r="BT216" s="169"/>
      <c r="BU216" s="170" t="str">
        <f t="shared" si="26"/>
        <v>----</v>
      </c>
      <c r="BV216" s="171" t="str">
        <f t="shared" si="27"/>
        <v>----</v>
      </c>
    </row>
    <row r="217" spans="13:74" s="1" customFormat="1">
      <c r="M217" s="586"/>
      <c r="N217" s="472">
        <v>26565</v>
      </c>
      <c r="O217" s="472" t="s">
        <v>589</v>
      </c>
      <c r="P217" s="472" t="s">
        <v>491</v>
      </c>
      <c r="Q217" s="473">
        <v>1</v>
      </c>
      <c r="R217" s="501">
        <v>1</v>
      </c>
      <c r="S217" s="497">
        <v>0.85</v>
      </c>
      <c r="T217" s="497">
        <v>0.55000000000000004</v>
      </c>
      <c r="U217" s="170" t="str">
        <f t="shared" si="22"/>
        <v>SI</v>
      </c>
      <c r="V217" s="171" t="str">
        <f t="shared" si="23"/>
        <v>SI</v>
      </c>
      <c r="W217" s="2"/>
      <c r="AM217" s="586"/>
      <c r="AN217" s="472">
        <v>26565</v>
      </c>
      <c r="AO217" s="472" t="s">
        <v>589</v>
      </c>
      <c r="AP217" s="472"/>
      <c r="AQ217" s="473"/>
      <c r="AR217" s="473"/>
      <c r="AS217" s="169"/>
      <c r="AT217" s="169"/>
      <c r="AU217" s="170" t="str">
        <f t="shared" si="24"/>
        <v>----</v>
      </c>
      <c r="AV217" s="171" t="str">
        <f t="shared" si="25"/>
        <v>----</v>
      </c>
      <c r="BM217" s="586"/>
      <c r="BN217" s="472">
        <v>26565</v>
      </c>
      <c r="BO217" s="472" t="s">
        <v>589</v>
      </c>
      <c r="BP217" s="472"/>
      <c r="BQ217" s="473"/>
      <c r="BR217" s="473"/>
      <c r="BS217" s="169"/>
      <c r="BT217" s="169"/>
      <c r="BU217" s="170" t="str">
        <f t="shared" si="26"/>
        <v>----</v>
      </c>
      <c r="BV217" s="171" t="str">
        <f t="shared" si="27"/>
        <v>----</v>
      </c>
    </row>
    <row r="218" spans="13:74" s="1" customFormat="1" ht="24">
      <c r="M218" s="586"/>
      <c r="N218" s="472">
        <v>26570</v>
      </c>
      <c r="O218" s="472" t="s">
        <v>590</v>
      </c>
      <c r="P218" s="472" t="s">
        <v>491</v>
      </c>
      <c r="Q218" s="473">
        <v>1</v>
      </c>
      <c r="R218" s="501">
        <v>0.66666666666666696</v>
      </c>
      <c r="S218" s="497">
        <v>0.85</v>
      </c>
      <c r="T218" s="497">
        <v>0.55000000000000004</v>
      </c>
      <c r="U218" s="170" t="str">
        <f t="shared" si="22"/>
        <v>SI</v>
      </c>
      <c r="V218" s="171" t="str">
        <f t="shared" si="23"/>
        <v>SI</v>
      </c>
      <c r="W218" s="2"/>
      <c r="AM218" s="586"/>
      <c r="AN218" s="472">
        <v>26570</v>
      </c>
      <c r="AO218" s="472" t="s">
        <v>590</v>
      </c>
      <c r="AP218" s="472"/>
      <c r="AQ218" s="473"/>
      <c r="AR218" s="473"/>
      <c r="AS218" s="169"/>
      <c r="AT218" s="169"/>
      <c r="AU218" s="170" t="str">
        <f t="shared" si="24"/>
        <v>----</v>
      </c>
      <c r="AV218" s="171" t="str">
        <f t="shared" si="25"/>
        <v>----</v>
      </c>
      <c r="BM218" s="586"/>
      <c r="BN218" s="472">
        <v>26570</v>
      </c>
      <c r="BO218" s="472" t="s">
        <v>590</v>
      </c>
      <c r="BP218" s="472"/>
      <c r="BQ218" s="473"/>
      <c r="BR218" s="473"/>
      <c r="BS218" s="169"/>
      <c r="BT218" s="169"/>
      <c r="BU218" s="170" t="str">
        <f t="shared" si="26"/>
        <v>----</v>
      </c>
      <c r="BV218" s="171" t="str">
        <f t="shared" si="27"/>
        <v>----</v>
      </c>
    </row>
    <row r="219" spans="13:74" s="1" customFormat="1">
      <c r="M219" s="586"/>
      <c r="N219" s="472">
        <v>26573</v>
      </c>
      <c r="O219" s="472" t="s">
        <v>591</v>
      </c>
      <c r="P219" s="472" t="s">
        <v>491</v>
      </c>
      <c r="Q219" s="473">
        <v>1</v>
      </c>
      <c r="R219" s="473">
        <v>1</v>
      </c>
      <c r="S219" s="497">
        <v>0.85</v>
      </c>
      <c r="T219" s="497">
        <v>0.55000000000000004</v>
      </c>
      <c r="U219" s="170" t="str">
        <f t="shared" si="22"/>
        <v>SI</v>
      </c>
      <c r="V219" s="171" t="str">
        <f t="shared" si="23"/>
        <v>SI</v>
      </c>
      <c r="W219" s="2"/>
      <c r="AM219" s="586"/>
      <c r="AN219" s="472">
        <v>26573</v>
      </c>
      <c r="AO219" s="472" t="s">
        <v>591</v>
      </c>
      <c r="AP219" s="472"/>
      <c r="AQ219" s="473"/>
      <c r="AR219" s="473"/>
      <c r="AS219" s="169"/>
      <c r="AT219" s="169"/>
      <c r="AU219" s="170" t="str">
        <f t="shared" si="24"/>
        <v>----</v>
      </c>
      <c r="AV219" s="171" t="str">
        <f t="shared" si="25"/>
        <v>----</v>
      </c>
      <c r="BM219" s="586"/>
      <c r="BN219" s="472">
        <v>26573</v>
      </c>
      <c r="BO219" s="472" t="s">
        <v>591</v>
      </c>
      <c r="BP219" s="472"/>
      <c r="BQ219" s="473"/>
      <c r="BR219" s="473"/>
      <c r="BS219" s="169"/>
      <c r="BT219" s="169"/>
      <c r="BU219" s="170" t="str">
        <f t="shared" si="26"/>
        <v>----</v>
      </c>
      <c r="BV219" s="171" t="str">
        <f t="shared" si="27"/>
        <v>----</v>
      </c>
    </row>
    <row r="220" spans="13:74" s="1" customFormat="1">
      <c r="M220" s="586"/>
      <c r="N220" s="472">
        <v>26578</v>
      </c>
      <c r="O220" s="472" t="s">
        <v>592</v>
      </c>
      <c r="P220" s="472" t="s">
        <v>491</v>
      </c>
      <c r="Q220" s="473">
        <v>1</v>
      </c>
      <c r="R220" s="473">
        <v>0.5</v>
      </c>
      <c r="S220" s="497">
        <v>0.85</v>
      </c>
      <c r="T220" s="497">
        <v>0.55000000000000004</v>
      </c>
      <c r="U220" s="170" t="str">
        <f t="shared" si="22"/>
        <v>SI</v>
      </c>
      <c r="V220" s="171" t="str">
        <f t="shared" si="23"/>
        <v>NON</v>
      </c>
      <c r="W220" s="2"/>
      <c r="AM220" s="586"/>
      <c r="AN220" s="472">
        <v>26578</v>
      </c>
      <c r="AO220" s="472" t="s">
        <v>592</v>
      </c>
      <c r="AP220" s="472"/>
      <c r="AQ220" s="473"/>
      <c r="AR220" s="473"/>
      <c r="AS220" s="169"/>
      <c r="AT220" s="169"/>
      <c r="AU220" s="170" t="str">
        <f t="shared" si="24"/>
        <v>----</v>
      </c>
      <c r="AV220" s="171" t="str">
        <f t="shared" si="25"/>
        <v>----</v>
      </c>
      <c r="BM220" s="586"/>
      <c r="BN220" s="472">
        <v>26578</v>
      </c>
      <c r="BO220" s="472" t="s">
        <v>592</v>
      </c>
      <c r="BP220" s="472"/>
      <c r="BQ220" s="473"/>
      <c r="BR220" s="473"/>
      <c r="BS220" s="169"/>
      <c r="BT220" s="169"/>
      <c r="BU220" s="170" t="str">
        <f t="shared" si="26"/>
        <v>----</v>
      </c>
      <c r="BV220" s="171" t="str">
        <f t="shared" si="27"/>
        <v>----</v>
      </c>
    </row>
    <row r="221" spans="13:74" ht="24">
      <c r="M221" s="586"/>
      <c r="N221" s="472">
        <v>26582</v>
      </c>
      <c r="O221" s="472" t="s">
        <v>593</v>
      </c>
      <c r="P221" s="472" t="s">
        <v>491</v>
      </c>
      <c r="Q221" s="473">
        <v>1</v>
      </c>
      <c r="R221" s="473">
        <v>1</v>
      </c>
      <c r="S221" s="497">
        <v>0.85</v>
      </c>
      <c r="T221" s="497">
        <v>0.55000000000000004</v>
      </c>
      <c r="U221" s="170" t="str">
        <f t="shared" si="22"/>
        <v>SI</v>
      </c>
      <c r="V221" s="171" t="str">
        <f t="shared" si="23"/>
        <v>SI</v>
      </c>
      <c r="W221" s="2"/>
      <c r="AM221" s="586"/>
      <c r="AN221" s="472">
        <v>26582</v>
      </c>
      <c r="AO221" s="472" t="s">
        <v>593</v>
      </c>
      <c r="AP221" s="472"/>
      <c r="AQ221" s="473"/>
      <c r="AR221" s="473"/>
      <c r="AS221" s="169"/>
      <c r="AT221" s="169"/>
      <c r="AU221" s="170" t="str">
        <f t="shared" si="24"/>
        <v>----</v>
      </c>
      <c r="AV221" s="171" t="str">
        <f t="shared" si="25"/>
        <v>----</v>
      </c>
      <c r="BM221" s="586"/>
      <c r="BN221" s="472">
        <v>26582</v>
      </c>
      <c r="BO221" s="472" t="s">
        <v>593</v>
      </c>
      <c r="BP221" s="472"/>
      <c r="BQ221" s="473"/>
      <c r="BR221" s="473"/>
      <c r="BS221" s="169"/>
      <c r="BT221" s="169"/>
      <c r="BU221" s="170" t="str">
        <f t="shared" si="26"/>
        <v>----</v>
      </c>
      <c r="BV221" s="171" t="str">
        <f t="shared" si="27"/>
        <v>----</v>
      </c>
    </row>
    <row r="222" spans="13:74">
      <c r="M222" s="586"/>
      <c r="N222" s="472">
        <v>26583</v>
      </c>
      <c r="O222" s="472" t="s">
        <v>594</v>
      </c>
      <c r="P222" s="472" t="s">
        <v>491</v>
      </c>
      <c r="Q222" s="473">
        <v>1</v>
      </c>
      <c r="R222" s="473">
        <v>1</v>
      </c>
      <c r="S222" s="497">
        <v>0.85</v>
      </c>
      <c r="T222" s="497">
        <v>0.55000000000000004</v>
      </c>
      <c r="U222" s="170" t="str">
        <f t="shared" si="22"/>
        <v>SI</v>
      </c>
      <c r="V222" s="171" t="str">
        <f t="shared" si="23"/>
        <v>SI</v>
      </c>
      <c r="W222" s="2"/>
      <c r="AM222" s="586"/>
      <c r="AN222" s="472">
        <v>26583</v>
      </c>
      <c r="AO222" s="472" t="s">
        <v>594</v>
      </c>
      <c r="AP222" s="472"/>
      <c r="AQ222" s="473"/>
      <c r="AR222" s="473"/>
      <c r="AS222" s="169"/>
      <c r="AT222" s="169"/>
      <c r="AU222" s="170" t="str">
        <f t="shared" si="24"/>
        <v>----</v>
      </c>
      <c r="AV222" s="171" t="str">
        <f t="shared" si="25"/>
        <v>----</v>
      </c>
      <c r="BM222" s="586"/>
      <c r="BN222" s="472">
        <v>26583</v>
      </c>
      <c r="BO222" s="472" t="s">
        <v>594</v>
      </c>
      <c r="BP222" s="472"/>
      <c r="BQ222" s="473"/>
      <c r="BR222" s="473"/>
      <c r="BS222" s="169"/>
      <c r="BT222" s="169"/>
      <c r="BU222" s="170" t="str">
        <f t="shared" si="26"/>
        <v>----</v>
      </c>
      <c r="BV222" s="171" t="str">
        <f t="shared" si="27"/>
        <v>----</v>
      </c>
    </row>
    <row r="223" spans="13:74">
      <c r="M223" s="586"/>
      <c r="N223" s="472">
        <v>26584</v>
      </c>
      <c r="O223" s="472" t="s">
        <v>595</v>
      </c>
      <c r="P223" s="472" t="s">
        <v>491</v>
      </c>
      <c r="Q223" s="473">
        <v>1</v>
      </c>
      <c r="R223" s="473">
        <v>0.5</v>
      </c>
      <c r="S223" s="497">
        <v>0.85</v>
      </c>
      <c r="T223" s="497">
        <v>0.55000000000000004</v>
      </c>
      <c r="U223" s="170" t="str">
        <f t="shared" si="22"/>
        <v>SI</v>
      </c>
      <c r="V223" s="171" t="str">
        <f t="shared" si="23"/>
        <v>NON</v>
      </c>
      <c r="W223" s="2"/>
      <c r="AM223" s="586"/>
      <c r="AN223" s="472">
        <v>26584</v>
      </c>
      <c r="AO223" s="472" t="s">
        <v>595</v>
      </c>
      <c r="AP223" s="472"/>
      <c r="AQ223" s="473"/>
      <c r="AR223" s="473"/>
      <c r="AS223" s="169"/>
      <c r="AT223" s="169"/>
      <c r="AU223" s="170" t="str">
        <f t="shared" si="24"/>
        <v>----</v>
      </c>
      <c r="AV223" s="171" t="str">
        <f t="shared" si="25"/>
        <v>----</v>
      </c>
      <c r="BM223" s="586"/>
      <c r="BN223" s="472">
        <v>26584</v>
      </c>
      <c r="BO223" s="472" t="s">
        <v>595</v>
      </c>
      <c r="BP223" s="472"/>
      <c r="BQ223" s="473"/>
      <c r="BR223" s="473"/>
      <c r="BS223" s="169"/>
      <c r="BT223" s="169"/>
      <c r="BU223" s="170" t="str">
        <f t="shared" si="26"/>
        <v>----</v>
      </c>
      <c r="BV223" s="171" t="str">
        <f t="shared" si="27"/>
        <v>----</v>
      </c>
    </row>
    <row r="224" spans="13:74">
      <c r="M224" s="587"/>
      <c r="N224" s="474">
        <v>28245</v>
      </c>
      <c r="O224" s="474" t="s">
        <v>596</v>
      </c>
      <c r="P224" s="474" t="s">
        <v>491</v>
      </c>
      <c r="Q224" s="475">
        <v>1</v>
      </c>
      <c r="R224" s="475">
        <v>0.5</v>
      </c>
      <c r="S224" s="497">
        <v>0.85</v>
      </c>
      <c r="T224" s="497">
        <v>0.55000000000000004</v>
      </c>
      <c r="U224" s="477" t="str">
        <f t="shared" si="22"/>
        <v>SI</v>
      </c>
      <c r="V224" s="478" t="str">
        <f t="shared" si="23"/>
        <v>NON</v>
      </c>
      <c r="W224" s="2"/>
      <c r="AM224" s="587"/>
      <c r="AN224" s="474">
        <v>28245</v>
      </c>
      <c r="AO224" s="474" t="s">
        <v>596</v>
      </c>
      <c r="AP224" s="474"/>
      <c r="AQ224" s="475"/>
      <c r="AR224" s="475"/>
      <c r="AS224" s="476"/>
      <c r="AT224" s="476"/>
      <c r="AU224" s="477" t="str">
        <f t="shared" si="24"/>
        <v>----</v>
      </c>
      <c r="AV224" s="478" t="str">
        <f t="shared" si="25"/>
        <v>----</v>
      </c>
      <c r="BM224" s="587"/>
      <c r="BN224" s="474">
        <v>28245</v>
      </c>
      <c r="BO224" s="474" t="s">
        <v>596</v>
      </c>
      <c r="BP224" s="474"/>
      <c r="BQ224" s="475"/>
      <c r="BR224" s="475"/>
      <c r="BS224" s="476"/>
      <c r="BT224" s="476"/>
      <c r="BU224" s="477" t="str">
        <f t="shared" si="26"/>
        <v>----</v>
      </c>
      <c r="BV224" s="478" t="str">
        <f t="shared" si="27"/>
        <v>----</v>
      </c>
    </row>
    <row r="225" spans="13:74">
      <c r="M225" s="479"/>
      <c r="N225" s="479"/>
      <c r="O225" s="480"/>
      <c r="P225" s="481"/>
      <c r="Q225" s="25"/>
      <c r="R225" s="25"/>
      <c r="S225" s="25"/>
      <c r="T225" s="25"/>
      <c r="U225" s="25"/>
      <c r="V225" s="25"/>
      <c r="W225" s="2"/>
      <c r="AM225" s="479"/>
      <c r="AN225" s="479"/>
      <c r="AO225" s="480"/>
      <c r="AP225" s="481"/>
      <c r="AQ225" s="25"/>
      <c r="AR225" s="25"/>
      <c r="AS225" s="25"/>
      <c r="AT225" s="25"/>
      <c r="AU225" s="25"/>
      <c r="AV225" s="25"/>
      <c r="BM225" s="479"/>
      <c r="BN225" s="479"/>
      <c r="BO225" s="480"/>
      <c r="BP225" s="481"/>
      <c r="BQ225" s="25"/>
      <c r="BR225" s="25"/>
      <c r="BS225" s="25"/>
      <c r="BT225" s="25"/>
      <c r="BU225" s="25"/>
      <c r="BV225" s="25"/>
    </row>
    <row r="226" spans="13:74">
      <c r="M226" s="479"/>
      <c r="N226" s="479"/>
      <c r="O226" s="480"/>
      <c r="P226" s="481"/>
      <c r="Q226" s="25"/>
      <c r="R226" s="25"/>
      <c r="S226" s="25"/>
      <c r="T226" s="25"/>
      <c r="U226" s="25"/>
      <c r="V226" s="25"/>
      <c r="W226" s="2"/>
      <c r="AM226" s="479"/>
      <c r="AN226" s="479"/>
      <c r="AO226" s="480"/>
      <c r="AP226" s="481"/>
      <c r="AQ226" s="25"/>
      <c r="AR226" s="25"/>
      <c r="AS226" s="25"/>
      <c r="AT226" s="25"/>
      <c r="AU226" s="25"/>
      <c r="AV226" s="25"/>
      <c r="BM226" s="479"/>
      <c r="BN226" s="479"/>
      <c r="BO226" s="480"/>
      <c r="BP226" s="481"/>
      <c r="BQ226" s="25"/>
      <c r="BR226" s="25"/>
      <c r="BS226" s="25"/>
      <c r="BT226" s="25"/>
      <c r="BU226" s="25"/>
      <c r="BV226" s="25"/>
    </row>
    <row r="227" spans="13:74">
      <c r="M227" s="479"/>
      <c r="N227" s="479"/>
      <c r="O227" s="480"/>
      <c r="P227" s="481"/>
      <c r="Q227" s="25"/>
      <c r="R227" s="25"/>
      <c r="S227" s="25"/>
      <c r="T227" s="25"/>
      <c r="U227" s="25"/>
      <c r="V227" s="25"/>
      <c r="W227" s="2"/>
      <c r="AM227" s="479"/>
      <c r="AN227" s="479"/>
      <c r="AO227" s="480"/>
      <c r="AP227" s="481"/>
      <c r="AQ227" s="25"/>
      <c r="AR227" s="25"/>
      <c r="AS227" s="25"/>
      <c r="AT227" s="25"/>
      <c r="AU227" s="25"/>
      <c r="AV227" s="25"/>
      <c r="BM227" s="479"/>
      <c r="BN227" s="479"/>
      <c r="BO227" s="480"/>
      <c r="BP227" s="481"/>
      <c r="BQ227" s="25"/>
      <c r="BR227" s="25"/>
      <c r="BS227" s="25"/>
      <c r="BT227" s="25"/>
      <c r="BU227" s="25"/>
      <c r="BV227" s="25"/>
    </row>
    <row r="228" spans="13:74">
      <c r="M228" s="479"/>
      <c r="N228" s="479"/>
      <c r="O228" s="480"/>
      <c r="P228" s="481"/>
      <c r="Q228" s="25"/>
      <c r="R228" s="25"/>
      <c r="S228" s="25"/>
      <c r="T228" s="25"/>
      <c r="U228" s="25"/>
      <c r="V228" s="25"/>
      <c r="W228" s="2"/>
      <c r="AM228" s="479"/>
      <c r="AN228" s="479"/>
      <c r="AO228" s="480"/>
      <c r="AP228" s="481"/>
      <c r="AQ228" s="25"/>
      <c r="AR228" s="25"/>
      <c r="AS228" s="25"/>
      <c r="AT228" s="25"/>
      <c r="AU228" s="25"/>
      <c r="AV228" s="25"/>
      <c r="BM228" s="479"/>
      <c r="BN228" s="479"/>
      <c r="BO228" s="480"/>
      <c r="BP228" s="481"/>
      <c r="BQ228" s="25"/>
      <c r="BR228" s="25"/>
      <c r="BS228" s="25"/>
      <c r="BT228" s="25"/>
      <c r="BU228" s="25"/>
      <c r="BV228" s="25"/>
    </row>
    <row r="229" spans="13:74">
      <c r="M229" s="479"/>
      <c r="N229" s="479"/>
      <c r="O229" s="480"/>
      <c r="P229" s="481"/>
      <c r="Q229" s="25"/>
      <c r="R229" s="25"/>
      <c r="S229" s="25"/>
      <c r="T229" s="25"/>
      <c r="U229" s="25"/>
      <c r="V229" s="25"/>
      <c r="W229" s="2"/>
      <c r="AM229" s="479"/>
      <c r="AN229" s="479"/>
      <c r="AO229" s="480"/>
      <c r="AP229" s="481"/>
      <c r="AQ229" s="25"/>
      <c r="AR229" s="25"/>
      <c r="AS229" s="25"/>
      <c r="AT229" s="25"/>
      <c r="AU229" s="25"/>
      <c r="AV229" s="25"/>
      <c r="BM229" s="479"/>
      <c r="BN229" s="479"/>
      <c r="BO229" s="480"/>
      <c r="BP229" s="481"/>
      <c r="BQ229" s="25"/>
      <c r="BR229" s="25"/>
      <c r="BS229" s="25"/>
      <c r="BT229" s="25"/>
      <c r="BU229" s="25"/>
      <c r="BV229" s="25"/>
    </row>
    <row r="230" spans="13:74">
      <c r="M230" s="479"/>
      <c r="N230" s="479"/>
      <c r="O230" s="480"/>
      <c r="P230" s="481"/>
      <c r="Q230" s="25"/>
      <c r="R230" s="25"/>
      <c r="S230" s="25"/>
      <c r="T230" s="25"/>
      <c r="U230" s="25"/>
      <c r="V230" s="25"/>
      <c r="W230" s="2"/>
      <c r="AM230" s="479"/>
      <c r="AN230" s="479"/>
      <c r="AO230" s="480"/>
      <c r="AP230" s="481"/>
      <c r="AQ230" s="25"/>
      <c r="AR230" s="25"/>
      <c r="AS230" s="25"/>
      <c r="AT230" s="25"/>
      <c r="AU230" s="25"/>
      <c r="AV230" s="25"/>
      <c r="BM230" s="479"/>
      <c r="BN230" s="479"/>
      <c r="BO230" s="480"/>
      <c r="BP230" s="481"/>
      <c r="BQ230" s="25"/>
      <c r="BR230" s="25"/>
      <c r="BS230" s="25"/>
      <c r="BT230" s="25"/>
      <c r="BU230" s="25"/>
      <c r="BV230" s="25"/>
    </row>
    <row r="231" spans="13:74">
      <c r="M231" s="479"/>
      <c r="N231" s="479"/>
      <c r="O231" s="480"/>
      <c r="P231" s="481"/>
      <c r="Q231" s="25"/>
      <c r="R231" s="25"/>
      <c r="S231" s="25"/>
      <c r="T231" s="25"/>
      <c r="U231" s="25"/>
      <c r="V231" s="25"/>
      <c r="W231" s="2"/>
      <c r="AM231" s="479"/>
      <c r="AN231" s="479"/>
      <c r="AO231" s="480"/>
      <c r="AP231" s="481"/>
      <c r="AQ231" s="25"/>
      <c r="AR231" s="25"/>
      <c r="AS231" s="25"/>
      <c r="AT231" s="25"/>
      <c r="AU231" s="25"/>
      <c r="AV231" s="25"/>
      <c r="BM231" s="479"/>
      <c r="BN231" s="479"/>
      <c r="BO231" s="480"/>
      <c r="BP231" s="481"/>
      <c r="BQ231" s="25"/>
      <c r="BR231" s="25"/>
      <c r="BS231" s="25"/>
      <c r="BT231" s="25"/>
      <c r="BU231" s="25"/>
      <c r="BV231" s="25"/>
    </row>
    <row r="232" spans="13:74">
      <c r="M232" s="479"/>
      <c r="N232" s="479"/>
      <c r="O232" s="480"/>
      <c r="P232" s="481"/>
      <c r="Q232" s="25"/>
      <c r="R232" s="25"/>
      <c r="S232" s="25"/>
      <c r="T232" s="25"/>
      <c r="U232" s="25"/>
      <c r="V232" s="25"/>
      <c r="W232" s="2"/>
      <c r="AM232" s="479"/>
      <c r="AN232" s="479"/>
      <c r="AO232" s="480"/>
      <c r="AP232" s="481"/>
      <c r="AQ232" s="25"/>
      <c r="AR232" s="25"/>
      <c r="AS232" s="25"/>
      <c r="AT232" s="25"/>
      <c r="AU232" s="25"/>
      <c r="AV232" s="25"/>
      <c r="BM232" s="479"/>
      <c r="BN232" s="479"/>
      <c r="BO232" s="480"/>
      <c r="BP232" s="481"/>
      <c r="BQ232" s="25"/>
      <c r="BR232" s="25"/>
      <c r="BS232" s="25"/>
      <c r="BT232" s="25"/>
      <c r="BU232" s="25"/>
      <c r="BV232" s="25"/>
    </row>
    <row r="233" spans="13:74">
      <c r="M233" s="479"/>
      <c r="N233" s="479"/>
      <c r="O233" s="480"/>
      <c r="P233" s="481"/>
      <c r="Q233" s="25"/>
      <c r="R233" s="25"/>
      <c r="S233" s="25"/>
      <c r="T233" s="25"/>
      <c r="U233" s="25"/>
      <c r="V233" s="25"/>
      <c r="W233" s="2"/>
      <c r="AM233" s="479"/>
      <c r="AN233" s="479"/>
      <c r="AO233" s="480"/>
      <c r="AP233" s="481"/>
      <c r="AQ233" s="25"/>
      <c r="AR233" s="25"/>
      <c r="AS233" s="25"/>
      <c r="AT233" s="25"/>
      <c r="AU233" s="25"/>
      <c r="AV233" s="25"/>
      <c r="BM233" s="479"/>
      <c r="BN233" s="479"/>
      <c r="BO233" s="480"/>
      <c r="BP233" s="481"/>
      <c r="BQ233" s="25"/>
      <c r="BR233" s="25"/>
      <c r="BS233" s="25"/>
      <c r="BT233" s="25"/>
      <c r="BU233" s="25"/>
      <c r="BV233" s="25"/>
    </row>
    <row r="234" spans="13:74">
      <c r="M234" s="479"/>
      <c r="N234" s="479"/>
      <c r="O234" s="480"/>
      <c r="P234" s="481"/>
      <c r="Q234" s="25"/>
      <c r="R234" s="25"/>
      <c r="S234" s="25"/>
      <c r="T234" s="25"/>
      <c r="U234" s="25"/>
      <c r="V234" s="25"/>
      <c r="W234" s="2"/>
      <c r="AM234" s="479"/>
      <c r="AN234" s="479"/>
      <c r="AO234" s="480"/>
      <c r="AP234" s="481"/>
      <c r="AQ234" s="25"/>
      <c r="AR234" s="25"/>
      <c r="AS234" s="25"/>
      <c r="AT234" s="25"/>
      <c r="AU234" s="25"/>
      <c r="AV234" s="25"/>
      <c r="BM234" s="479"/>
      <c r="BN234" s="479"/>
      <c r="BO234" s="480"/>
      <c r="BP234" s="481"/>
      <c r="BQ234" s="25"/>
      <c r="BR234" s="25"/>
      <c r="BS234" s="25"/>
      <c r="BT234" s="25"/>
      <c r="BU234" s="25"/>
      <c r="BV234" s="25"/>
    </row>
    <row r="235" spans="13:74">
      <c r="M235" s="479"/>
      <c r="N235" s="479"/>
      <c r="O235" s="480"/>
      <c r="P235" s="481"/>
      <c r="Q235" s="25"/>
      <c r="R235" s="25"/>
      <c r="S235" s="25"/>
      <c r="T235" s="25"/>
      <c r="U235" s="25"/>
      <c r="V235" s="25"/>
      <c r="W235" s="2"/>
      <c r="AM235" s="479"/>
      <c r="AN235" s="479"/>
      <c r="AO235" s="480"/>
      <c r="AP235" s="481"/>
      <c r="AQ235" s="25"/>
      <c r="AR235" s="25"/>
      <c r="AS235" s="25"/>
      <c r="AT235" s="25"/>
      <c r="AU235" s="25"/>
      <c r="AV235" s="25"/>
      <c r="BM235" s="479"/>
      <c r="BN235" s="479"/>
      <c r="BO235" s="480"/>
      <c r="BP235" s="481"/>
      <c r="BQ235" s="25"/>
      <c r="BR235" s="25"/>
      <c r="BS235" s="25"/>
      <c r="BT235" s="25"/>
      <c r="BU235" s="25"/>
      <c r="BV235" s="25"/>
    </row>
    <row r="236" spans="13:74">
      <c r="M236" s="479"/>
      <c r="N236" s="479"/>
      <c r="O236" s="480"/>
      <c r="P236" s="481"/>
      <c r="Q236" s="25"/>
      <c r="R236" s="25"/>
      <c r="S236" s="25"/>
      <c r="T236" s="25"/>
      <c r="U236" s="25"/>
      <c r="V236" s="25"/>
      <c r="W236" s="2"/>
      <c r="AM236" s="479"/>
      <c r="AN236" s="479"/>
      <c r="AO236" s="480"/>
      <c r="AP236" s="481"/>
      <c r="AQ236" s="25"/>
      <c r="AR236" s="25"/>
      <c r="AS236" s="25"/>
      <c r="AT236" s="25"/>
      <c r="AU236" s="25"/>
      <c r="AV236" s="25"/>
      <c r="BM236" s="479"/>
      <c r="BN236" s="479"/>
      <c r="BO236" s="480"/>
      <c r="BP236" s="481"/>
      <c r="BQ236" s="25"/>
      <c r="BR236" s="25"/>
      <c r="BS236" s="25"/>
      <c r="BT236" s="25"/>
      <c r="BU236" s="25"/>
      <c r="BV236" s="25"/>
    </row>
    <row r="237" spans="13:74">
      <c r="M237" s="479"/>
      <c r="N237" s="479"/>
      <c r="O237" s="480"/>
      <c r="P237" s="481"/>
      <c r="Q237" s="25"/>
      <c r="R237" s="25"/>
      <c r="S237" s="25"/>
      <c r="T237" s="25"/>
      <c r="U237" s="25"/>
      <c r="V237" s="25"/>
      <c r="W237" s="2"/>
      <c r="AM237" s="479"/>
      <c r="AN237" s="479"/>
      <c r="AO237" s="480"/>
      <c r="AP237" s="481"/>
      <c r="AQ237" s="25"/>
      <c r="AR237" s="25"/>
      <c r="AS237" s="25"/>
      <c r="AT237" s="25"/>
      <c r="AU237" s="25"/>
      <c r="AV237" s="25"/>
      <c r="BM237" s="479"/>
      <c r="BN237" s="479"/>
      <c r="BO237" s="480"/>
      <c r="BP237" s="481"/>
      <c r="BQ237" s="25"/>
      <c r="BR237" s="25"/>
      <c r="BS237" s="25"/>
      <c r="BT237" s="25"/>
      <c r="BU237" s="25"/>
      <c r="BV237" s="25"/>
    </row>
    <row r="238" spans="13:74">
      <c r="M238" s="479"/>
      <c r="N238" s="479"/>
      <c r="O238" s="480"/>
      <c r="P238" s="481"/>
      <c r="Q238" s="25"/>
      <c r="R238" s="25"/>
      <c r="S238" s="25"/>
      <c r="T238" s="25"/>
      <c r="U238" s="25"/>
      <c r="V238" s="25"/>
      <c r="W238" s="2"/>
      <c r="AM238" s="479"/>
      <c r="AN238" s="479"/>
      <c r="AO238" s="480"/>
      <c r="AP238" s="481"/>
      <c r="AQ238" s="25"/>
      <c r="AR238" s="25"/>
      <c r="AS238" s="25"/>
      <c r="AT238" s="25"/>
      <c r="AU238" s="25"/>
      <c r="AV238" s="25"/>
      <c r="BM238" s="479"/>
      <c r="BN238" s="479"/>
      <c r="BO238" s="480"/>
      <c r="BP238" s="481"/>
      <c r="BQ238" s="25"/>
      <c r="BR238" s="25"/>
      <c r="BS238" s="25"/>
      <c r="BT238" s="25"/>
      <c r="BU238" s="25"/>
      <c r="BV238" s="25"/>
    </row>
    <row r="239" spans="13:74">
      <c r="M239" s="479"/>
      <c r="N239" s="479"/>
      <c r="O239" s="480"/>
      <c r="P239" s="481"/>
      <c r="Q239" s="25"/>
      <c r="R239" s="25"/>
      <c r="S239" s="25"/>
      <c r="T239" s="25"/>
      <c r="U239" s="25"/>
      <c r="V239" s="25"/>
      <c r="W239" s="2"/>
      <c r="AM239" s="479"/>
      <c r="AN239" s="479"/>
      <c r="AO239" s="480"/>
      <c r="AP239" s="481"/>
      <c r="AQ239" s="25"/>
      <c r="AR239" s="25"/>
      <c r="AS239" s="25"/>
      <c r="AT239" s="25"/>
      <c r="AU239" s="25"/>
      <c r="AV239" s="25"/>
      <c r="BM239" s="479"/>
      <c r="BN239" s="479"/>
      <c r="BO239" s="480"/>
      <c r="BP239" s="481"/>
      <c r="BQ239" s="25"/>
      <c r="BR239" s="25"/>
      <c r="BS239" s="25"/>
      <c r="BT239" s="25"/>
      <c r="BU239" s="25"/>
      <c r="BV239" s="25"/>
    </row>
    <row r="240" spans="13:74">
      <c r="M240" s="479"/>
      <c r="N240" s="479"/>
      <c r="O240" s="480"/>
      <c r="P240" s="481"/>
      <c r="Q240" s="25"/>
      <c r="R240" s="25"/>
      <c r="S240" s="25"/>
      <c r="T240" s="25"/>
      <c r="U240" s="25"/>
      <c r="V240" s="25"/>
      <c r="W240" s="2"/>
      <c r="AM240" s="479"/>
      <c r="AN240" s="479"/>
      <c r="AO240" s="480"/>
      <c r="AP240" s="481"/>
      <c r="AQ240" s="25"/>
      <c r="AR240" s="25"/>
      <c r="AS240" s="25"/>
      <c r="AT240" s="25"/>
      <c r="AU240" s="25"/>
      <c r="AV240" s="25"/>
      <c r="BM240" s="479"/>
      <c r="BN240" s="479"/>
      <c r="BO240" s="480"/>
      <c r="BP240" s="481"/>
      <c r="BQ240" s="25"/>
      <c r="BR240" s="25"/>
      <c r="BS240" s="25"/>
      <c r="BT240" s="25"/>
      <c r="BU240" s="25"/>
      <c r="BV240" s="25"/>
    </row>
    <row r="241" spans="13:74">
      <c r="M241" s="479"/>
      <c r="N241" s="479"/>
      <c r="O241" s="480"/>
      <c r="P241" s="481"/>
      <c r="Q241" s="25"/>
      <c r="R241" s="25"/>
      <c r="S241" s="25"/>
      <c r="T241" s="25"/>
      <c r="U241" s="25"/>
      <c r="V241" s="25"/>
      <c r="W241" s="2"/>
      <c r="AM241" s="479"/>
      <c r="AN241" s="479"/>
      <c r="AO241" s="480"/>
      <c r="AP241" s="481"/>
      <c r="AQ241" s="25"/>
      <c r="AR241" s="25"/>
      <c r="AS241" s="25"/>
      <c r="AT241" s="25"/>
      <c r="AU241" s="25"/>
      <c r="AV241" s="25"/>
      <c r="BM241" s="479"/>
      <c r="BN241" s="479"/>
      <c r="BO241" s="480"/>
      <c r="BP241" s="481"/>
      <c r="BQ241" s="25"/>
      <c r="BR241" s="25"/>
      <c r="BS241" s="25"/>
      <c r="BT241" s="25"/>
      <c r="BU241" s="25"/>
      <c r="BV241" s="25"/>
    </row>
    <row r="242" spans="13:74">
      <c r="M242" s="479"/>
      <c r="N242" s="479"/>
      <c r="O242" s="480"/>
      <c r="P242" s="481"/>
      <c r="Q242" s="25"/>
      <c r="R242" s="25"/>
      <c r="S242" s="25"/>
      <c r="T242" s="25"/>
      <c r="U242" s="25"/>
      <c r="V242" s="25"/>
      <c r="W242" s="2"/>
      <c r="AM242" s="479"/>
      <c r="AN242" s="479"/>
      <c r="AO242" s="480"/>
      <c r="AP242" s="481"/>
      <c r="AQ242" s="25"/>
      <c r="AR242" s="25"/>
      <c r="AS242" s="25"/>
      <c r="AT242" s="25"/>
      <c r="AU242" s="25"/>
      <c r="AV242" s="25"/>
      <c r="BM242" s="479"/>
      <c r="BN242" s="479"/>
      <c r="BO242" s="480"/>
      <c r="BP242" s="481"/>
      <c r="BQ242" s="25"/>
      <c r="BR242" s="25"/>
      <c r="BS242" s="25"/>
      <c r="BT242" s="25"/>
      <c r="BU242" s="25"/>
      <c r="BV242" s="25"/>
    </row>
    <row r="243" spans="13:74">
      <c r="M243" s="479"/>
      <c r="N243" s="479"/>
      <c r="O243" s="480"/>
      <c r="P243" s="481"/>
      <c r="Q243" s="25"/>
      <c r="R243" s="25"/>
      <c r="S243" s="25"/>
      <c r="T243" s="25"/>
      <c r="U243" s="25"/>
      <c r="V243" s="25"/>
      <c r="W243" s="2"/>
      <c r="AM243" s="479"/>
      <c r="AN243" s="479"/>
      <c r="AO243" s="480"/>
      <c r="AP243" s="481"/>
      <c r="AQ243" s="25"/>
      <c r="AR243" s="25"/>
      <c r="AS243" s="25"/>
      <c r="AT243" s="25"/>
      <c r="AU243" s="25"/>
      <c r="AV243" s="25"/>
      <c r="BM243" s="479"/>
      <c r="BN243" s="479"/>
      <c r="BO243" s="480"/>
      <c r="BP243" s="481"/>
      <c r="BQ243" s="25"/>
      <c r="BR243" s="25"/>
      <c r="BS243" s="25"/>
      <c r="BT243" s="25"/>
      <c r="BU243" s="25"/>
      <c r="BV243" s="25"/>
    </row>
    <row r="244" spans="13:74">
      <c r="M244" s="479"/>
      <c r="N244" s="479"/>
      <c r="O244" s="480"/>
      <c r="P244" s="481"/>
      <c r="Q244" s="25"/>
      <c r="R244" s="25"/>
      <c r="S244" s="25"/>
      <c r="T244" s="25"/>
      <c r="U244" s="25"/>
      <c r="V244" s="25"/>
      <c r="W244" s="2"/>
      <c r="AM244" s="479"/>
      <c r="AN244" s="479"/>
      <c r="AO244" s="480"/>
      <c r="AP244" s="481"/>
      <c r="AQ244" s="25"/>
      <c r="AR244" s="25"/>
      <c r="AS244" s="25"/>
      <c r="AT244" s="25"/>
      <c r="AU244" s="25"/>
      <c r="AV244" s="25"/>
      <c r="BM244" s="479"/>
      <c r="BN244" s="479"/>
      <c r="BO244" s="480"/>
      <c r="BP244" s="481"/>
      <c r="BQ244" s="25"/>
      <c r="BR244" s="25"/>
      <c r="BS244" s="25"/>
      <c r="BT244" s="25"/>
      <c r="BU244" s="25"/>
      <c r="BV244" s="25"/>
    </row>
    <row r="245" spans="13:74">
      <c r="M245" s="479"/>
      <c r="N245" s="479"/>
      <c r="O245" s="480"/>
      <c r="P245" s="481"/>
      <c r="Q245" s="25"/>
      <c r="R245" s="25"/>
      <c r="S245" s="25"/>
      <c r="T245" s="25"/>
      <c r="U245" s="25"/>
      <c r="V245" s="25"/>
      <c r="W245" s="2"/>
      <c r="AM245" s="479"/>
      <c r="AN245" s="479"/>
      <c r="AO245" s="480"/>
      <c r="AP245" s="481"/>
      <c r="AQ245" s="25"/>
      <c r="AR245" s="25"/>
      <c r="AS245" s="25"/>
      <c r="AT245" s="25"/>
      <c r="AU245" s="25"/>
      <c r="AV245" s="25"/>
      <c r="BM245" s="479"/>
      <c r="BN245" s="479"/>
      <c r="BO245" s="480"/>
      <c r="BP245" s="481"/>
      <c r="BQ245" s="25"/>
      <c r="BR245" s="25"/>
      <c r="BS245" s="25"/>
      <c r="BT245" s="25"/>
      <c r="BU245" s="25"/>
      <c r="BV245" s="25"/>
    </row>
    <row r="246" spans="13:74">
      <c r="M246" s="2"/>
      <c r="N246" s="2"/>
      <c r="O246" s="1"/>
      <c r="P246" s="2"/>
      <c r="Q246" s="2"/>
      <c r="R246" s="2"/>
      <c r="S246" s="2"/>
      <c r="T246" s="2"/>
      <c r="U246" s="2"/>
      <c r="V246" s="2"/>
      <c r="W246" s="2"/>
      <c r="X246" s="2"/>
      <c r="Y246" s="2"/>
      <c r="Z246" s="2"/>
      <c r="AM246" s="2"/>
      <c r="AN246" s="2"/>
      <c r="AO246" s="1"/>
      <c r="AP246" s="2"/>
      <c r="AQ246" s="2"/>
      <c r="AR246" s="2"/>
      <c r="AS246" s="2"/>
      <c r="AT246" s="2"/>
      <c r="AU246" s="2"/>
      <c r="AV246" s="2"/>
      <c r="AW246" s="2"/>
      <c r="AX246" s="2"/>
      <c r="AY246" s="2"/>
      <c r="AZ246" s="2"/>
      <c r="BM246" s="2"/>
      <c r="BN246" s="2"/>
      <c r="BO246" s="1"/>
      <c r="BP246" s="2"/>
      <c r="BQ246" s="2"/>
      <c r="BR246" s="2"/>
      <c r="BS246" s="2"/>
      <c r="BT246" s="2"/>
      <c r="BU246" s="2"/>
      <c r="BV246" s="2"/>
    </row>
    <row r="247" spans="13:74">
      <c r="M247" s="2"/>
      <c r="N247" s="2"/>
      <c r="O247" s="1"/>
      <c r="P247" s="2"/>
      <c r="Q247" s="2"/>
      <c r="R247" s="2"/>
      <c r="S247" s="2"/>
      <c r="T247" s="2"/>
      <c r="U247" s="2"/>
      <c r="V247" s="2"/>
      <c r="W247" s="2"/>
      <c r="X247" s="2"/>
      <c r="Y247" s="2"/>
      <c r="Z247" s="2"/>
      <c r="AM247" s="2"/>
      <c r="AN247" s="2"/>
      <c r="AO247" s="1"/>
      <c r="AP247" s="2"/>
      <c r="AQ247" s="2"/>
      <c r="AR247" s="2"/>
      <c r="AS247" s="2"/>
      <c r="AT247" s="2"/>
      <c r="AU247" s="2"/>
      <c r="AV247" s="2"/>
      <c r="AW247" s="2"/>
      <c r="AX247" s="2"/>
      <c r="AY247" s="2"/>
      <c r="AZ247" s="2"/>
      <c r="BM247" s="2"/>
      <c r="BN247" s="2"/>
      <c r="BO247" s="1"/>
      <c r="BP247" s="2"/>
      <c r="BQ247" s="2"/>
      <c r="BR247" s="2"/>
      <c r="BS247" s="2"/>
      <c r="BT247" s="2"/>
      <c r="BU247" s="2"/>
      <c r="BV247" s="2"/>
    </row>
    <row r="248" spans="13:74">
      <c r="M248" s="2"/>
      <c r="N248" s="2"/>
      <c r="O248" s="1"/>
      <c r="P248" s="2"/>
      <c r="Q248" s="2"/>
      <c r="R248" s="2"/>
      <c r="S248" s="2"/>
      <c r="T248" s="2"/>
      <c r="U248" s="2"/>
      <c r="V248" s="2"/>
      <c r="W248" s="2"/>
      <c r="X248" s="2"/>
      <c r="Y248" s="2"/>
      <c r="Z248" s="2"/>
      <c r="AM248" s="2"/>
      <c r="AN248" s="2"/>
      <c r="AO248" s="1"/>
      <c r="AP248" s="2"/>
      <c r="AQ248" s="2"/>
      <c r="AR248" s="2"/>
      <c r="AS248" s="2"/>
      <c r="AT248" s="2"/>
      <c r="AU248" s="2"/>
      <c r="AV248" s="2"/>
      <c r="AW248" s="2"/>
      <c r="AX248" s="2"/>
      <c r="AY248" s="2"/>
      <c r="AZ248" s="2"/>
      <c r="BM248" s="2"/>
      <c r="BN248" s="2"/>
      <c r="BO248" s="1"/>
      <c r="BP248" s="2"/>
      <c r="BQ248" s="2"/>
      <c r="BR248" s="2"/>
      <c r="BS248" s="2"/>
      <c r="BT248" s="2"/>
      <c r="BU248" s="2"/>
      <c r="BV248" s="2"/>
    </row>
    <row r="249" spans="13:74" s="1" customFormat="1" ht="30" customHeight="1">
      <c r="M249" s="2"/>
      <c r="N249" s="2"/>
      <c r="P249" s="2"/>
      <c r="Q249" s="2"/>
      <c r="R249" s="2"/>
      <c r="S249" s="2"/>
      <c r="T249" s="2"/>
      <c r="U249" s="2"/>
      <c r="V249" s="2"/>
      <c r="W249" s="2"/>
      <c r="X249" s="2"/>
      <c r="Y249" s="2"/>
      <c r="Z249" s="2"/>
      <c r="AM249" s="2"/>
      <c r="AN249" s="2"/>
      <c r="AP249" s="2"/>
      <c r="AQ249" s="2"/>
      <c r="AR249" s="2"/>
      <c r="AS249" s="2"/>
      <c r="AT249" s="2"/>
      <c r="AU249" s="2"/>
      <c r="AV249" s="2"/>
      <c r="AW249" s="2"/>
      <c r="AX249" s="2"/>
      <c r="AY249" s="2"/>
      <c r="AZ249" s="2"/>
      <c r="BM249" s="2"/>
      <c r="BN249" s="2"/>
      <c r="BP249" s="2"/>
      <c r="BQ249" s="2"/>
      <c r="BR249" s="2"/>
      <c r="BS249" s="2"/>
      <c r="BT249" s="2"/>
      <c r="BU249" s="2"/>
      <c r="BV249" s="2"/>
    </row>
    <row r="250" spans="13:74" s="1" customFormat="1" ht="30" customHeight="1">
      <c r="M250" s="2"/>
      <c r="N250" s="2"/>
      <c r="P250" s="2"/>
      <c r="Q250" s="2"/>
      <c r="R250" s="2"/>
      <c r="S250" s="2"/>
      <c r="T250" s="2"/>
      <c r="U250" s="2"/>
      <c r="V250" s="2"/>
      <c r="W250" s="2"/>
      <c r="X250" s="2"/>
      <c r="Y250" s="2"/>
      <c r="Z250" s="2"/>
      <c r="AM250" s="2"/>
      <c r="AN250" s="2"/>
      <c r="AP250" s="2"/>
      <c r="AQ250" s="2"/>
      <c r="AR250" s="2"/>
      <c r="AS250" s="2"/>
      <c r="AT250" s="2"/>
      <c r="AU250" s="2"/>
      <c r="AV250" s="2"/>
      <c r="AW250" s="2"/>
      <c r="AX250" s="2"/>
      <c r="AY250" s="2"/>
      <c r="AZ250" s="2"/>
      <c r="BM250" s="2"/>
      <c r="BN250" s="2"/>
      <c r="BP250" s="2"/>
      <c r="BQ250" s="2"/>
      <c r="BR250" s="2"/>
      <c r="BS250" s="2"/>
      <c r="BT250" s="2"/>
      <c r="BU250" s="2"/>
      <c r="BV250" s="2"/>
    </row>
    <row r="251" spans="13:74" s="1" customFormat="1" ht="30" customHeight="1">
      <c r="M251" s="2"/>
      <c r="N251" s="2"/>
      <c r="P251" s="2"/>
      <c r="Q251" s="2"/>
      <c r="R251" s="2"/>
      <c r="S251" s="2"/>
      <c r="T251" s="2"/>
      <c r="U251" s="2"/>
      <c r="V251" s="2"/>
      <c r="W251" s="2"/>
      <c r="X251" s="2"/>
      <c r="Y251" s="2"/>
      <c r="Z251" s="2"/>
      <c r="AM251" s="2"/>
      <c r="AN251" s="2"/>
      <c r="AP251" s="2"/>
      <c r="AQ251" s="2"/>
      <c r="AR251" s="2"/>
      <c r="AS251" s="2"/>
      <c r="AT251" s="2"/>
      <c r="AU251" s="2"/>
      <c r="AV251" s="2"/>
      <c r="AW251" s="2"/>
      <c r="AX251" s="2"/>
      <c r="AY251" s="2"/>
      <c r="AZ251" s="2"/>
      <c r="BM251" s="2"/>
      <c r="BN251" s="2"/>
      <c r="BP251" s="2"/>
      <c r="BQ251" s="2"/>
      <c r="BR251" s="2"/>
      <c r="BS251" s="2"/>
      <c r="BT251" s="2"/>
      <c r="BU251" s="2"/>
      <c r="BV251" s="2"/>
    </row>
    <row r="252" spans="13:74" s="1" customFormat="1" ht="30" customHeight="1">
      <c r="M252" s="2"/>
      <c r="N252" s="2"/>
      <c r="P252" s="2"/>
      <c r="Q252" s="2"/>
      <c r="R252" s="2"/>
      <c r="S252" s="2"/>
      <c r="T252" s="2"/>
      <c r="U252" s="2"/>
      <c r="V252" s="2"/>
      <c r="W252" s="2"/>
      <c r="X252" s="2"/>
      <c r="Y252" s="2"/>
      <c r="Z252" s="2"/>
      <c r="AM252" s="2"/>
      <c r="AN252" s="2"/>
      <c r="AP252" s="2"/>
      <c r="AQ252" s="2"/>
      <c r="AR252" s="2"/>
      <c r="AS252" s="2"/>
      <c r="AT252" s="2"/>
      <c r="AU252" s="2"/>
      <c r="AV252" s="2"/>
      <c r="AW252" s="2"/>
      <c r="AX252" s="2"/>
      <c r="AY252" s="2"/>
      <c r="AZ252" s="2"/>
      <c r="BM252" s="2"/>
      <c r="BN252" s="2"/>
      <c r="BP252" s="2"/>
      <c r="BQ252" s="2"/>
      <c r="BR252" s="2"/>
      <c r="BS252" s="2"/>
      <c r="BT252" s="2"/>
      <c r="BU252" s="2"/>
      <c r="BV252" s="2"/>
    </row>
    <row r="253" spans="13:74" s="1" customFormat="1" ht="30" customHeight="1">
      <c r="M253" s="2"/>
      <c r="N253" s="2"/>
      <c r="P253" s="2"/>
      <c r="Q253" s="2"/>
      <c r="R253" s="2"/>
      <c r="S253" s="2"/>
      <c r="T253" s="2"/>
      <c r="U253" s="2"/>
      <c r="V253" s="2"/>
      <c r="W253" s="2"/>
      <c r="X253" s="2"/>
      <c r="Y253" s="2"/>
      <c r="Z253" s="2"/>
      <c r="AM253" s="2"/>
      <c r="AN253" s="2"/>
      <c r="AP253" s="2"/>
      <c r="AQ253" s="2"/>
      <c r="AR253" s="2"/>
      <c r="AS253" s="2"/>
      <c r="AT253" s="2"/>
      <c r="AU253" s="2"/>
      <c r="AV253" s="2"/>
      <c r="AW253" s="2"/>
      <c r="AX253" s="2"/>
      <c r="AY253" s="2"/>
      <c r="AZ253" s="2"/>
      <c r="BM253" s="2"/>
      <c r="BN253" s="2"/>
      <c r="BP253" s="2"/>
      <c r="BQ253" s="2"/>
      <c r="BR253" s="2"/>
      <c r="BS253" s="2"/>
      <c r="BT253" s="2"/>
      <c r="BU253" s="2"/>
      <c r="BV253" s="2"/>
    </row>
    <row r="254" spans="13:74" s="1" customFormat="1" ht="30" customHeight="1">
      <c r="M254" s="2"/>
      <c r="N254" s="2"/>
      <c r="P254" s="2"/>
      <c r="Q254" s="2"/>
      <c r="R254" s="2"/>
      <c r="S254" s="2"/>
      <c r="T254" s="2"/>
      <c r="U254" s="2"/>
      <c r="V254" s="2"/>
      <c r="W254" s="2"/>
      <c r="X254" s="2"/>
      <c r="Y254" s="2"/>
      <c r="Z254" s="2"/>
      <c r="AM254" s="2"/>
      <c r="AN254" s="2"/>
      <c r="AP254" s="2"/>
      <c r="AQ254" s="2"/>
      <c r="AR254" s="2"/>
      <c r="AS254" s="2"/>
      <c r="AT254" s="2"/>
      <c r="AU254" s="2"/>
      <c r="AV254" s="2"/>
      <c r="AW254" s="2"/>
      <c r="AX254" s="2"/>
      <c r="AY254" s="2"/>
      <c r="AZ254" s="2"/>
      <c r="BM254" s="2"/>
      <c r="BN254" s="2"/>
      <c r="BP254" s="2"/>
      <c r="BQ254" s="2"/>
      <c r="BR254" s="2"/>
      <c r="BS254" s="2"/>
      <c r="BT254" s="2"/>
      <c r="BU254" s="2"/>
      <c r="BV254" s="2"/>
    </row>
    <row r="255" spans="13:74" s="1" customFormat="1" ht="30" customHeight="1">
      <c r="M255" s="2"/>
      <c r="N255" s="2"/>
      <c r="P255" s="2"/>
      <c r="Q255" s="2"/>
      <c r="R255" s="2"/>
      <c r="S255" s="2"/>
      <c r="T255" s="2"/>
      <c r="U255" s="2"/>
      <c r="V255" s="2"/>
      <c r="W255" s="2"/>
      <c r="X255" s="2"/>
      <c r="Y255" s="2"/>
      <c r="Z255" s="2"/>
      <c r="AM255" s="2"/>
      <c r="AN255" s="2"/>
      <c r="AP255" s="2"/>
      <c r="AQ255" s="2"/>
      <c r="AR255" s="2"/>
      <c r="AS255" s="2"/>
      <c r="AT255" s="2"/>
      <c r="AU255" s="2"/>
      <c r="AV255" s="2"/>
      <c r="AW255" s="2"/>
      <c r="AX255" s="2"/>
      <c r="AY255" s="2"/>
      <c r="AZ255" s="2"/>
      <c r="BM255" s="2"/>
      <c r="BN255" s="2"/>
      <c r="BP255" s="2"/>
      <c r="BQ255" s="2"/>
      <c r="BR255" s="2"/>
      <c r="BS255" s="2"/>
      <c r="BT255" s="2"/>
      <c r="BU255" s="2"/>
      <c r="BV255" s="2"/>
    </row>
    <row r="256" spans="13:74" s="1" customFormat="1" ht="30" customHeight="1">
      <c r="M256" s="2"/>
      <c r="N256" s="2"/>
      <c r="P256" s="2"/>
      <c r="Q256" s="2"/>
      <c r="R256" s="2"/>
      <c r="S256" s="2"/>
      <c r="T256" s="2"/>
      <c r="U256" s="2"/>
      <c r="V256" s="2"/>
      <c r="W256" s="2"/>
      <c r="X256" s="2"/>
      <c r="Y256" s="2"/>
      <c r="Z256" s="2"/>
      <c r="AM256" s="2"/>
      <c r="AN256" s="2"/>
      <c r="AP256" s="2"/>
      <c r="AQ256" s="2"/>
      <c r="AR256" s="2"/>
      <c r="AS256" s="2"/>
      <c r="AT256" s="2"/>
      <c r="AU256" s="2"/>
      <c r="AV256" s="2"/>
      <c r="AW256" s="2"/>
      <c r="AX256" s="2"/>
      <c r="AY256" s="2"/>
      <c r="AZ256" s="2"/>
      <c r="BM256" s="2"/>
      <c r="BN256" s="2"/>
      <c r="BP256" s="2"/>
      <c r="BQ256" s="2"/>
      <c r="BR256" s="2"/>
      <c r="BS256" s="2"/>
      <c r="BT256" s="2"/>
      <c r="BU256" s="2"/>
      <c r="BV256" s="2"/>
    </row>
    <row r="257" spans="13:74" s="1" customFormat="1" ht="30" customHeight="1">
      <c r="M257" s="2"/>
      <c r="N257" s="2"/>
      <c r="P257" s="2"/>
      <c r="Q257" s="2"/>
      <c r="R257" s="2"/>
      <c r="S257" s="2"/>
      <c r="T257" s="2"/>
      <c r="U257" s="2"/>
      <c r="V257" s="2"/>
      <c r="W257" s="2"/>
      <c r="X257" s="2"/>
      <c r="Y257" s="2"/>
      <c r="Z257" s="2"/>
      <c r="AM257" s="2"/>
      <c r="AN257" s="2"/>
      <c r="AP257" s="2"/>
      <c r="AQ257" s="2"/>
      <c r="AR257" s="2"/>
      <c r="AS257" s="2"/>
      <c r="AT257" s="2"/>
      <c r="AU257" s="2"/>
      <c r="AV257" s="2"/>
      <c r="AW257" s="2"/>
      <c r="AX257" s="2"/>
      <c r="AY257" s="2"/>
      <c r="AZ257" s="2"/>
      <c r="BM257" s="2"/>
      <c r="BN257" s="2"/>
      <c r="BP257" s="2"/>
      <c r="BQ257" s="2"/>
      <c r="BR257" s="2"/>
      <c r="BS257" s="2"/>
      <c r="BT257" s="2"/>
      <c r="BU257" s="2"/>
      <c r="BV257" s="2"/>
    </row>
    <row r="258" spans="13:74" s="1" customFormat="1" ht="30" customHeight="1">
      <c r="M258" s="2"/>
      <c r="N258" s="2"/>
      <c r="P258" s="2"/>
      <c r="Q258" s="2"/>
      <c r="R258" s="2"/>
      <c r="S258" s="2"/>
      <c r="T258" s="2"/>
      <c r="U258" s="2"/>
      <c r="V258" s="2"/>
      <c r="W258" s="2"/>
      <c r="X258" s="2"/>
      <c r="Y258" s="2"/>
      <c r="Z258" s="2"/>
      <c r="AM258" s="2"/>
      <c r="AN258" s="2"/>
      <c r="AP258" s="2"/>
      <c r="AQ258" s="2"/>
      <c r="AR258" s="2"/>
      <c r="AS258" s="2"/>
      <c r="AT258" s="2"/>
      <c r="AU258" s="2"/>
      <c r="AV258" s="2"/>
      <c r="AW258" s="2"/>
      <c r="AX258" s="2"/>
      <c r="AY258" s="2"/>
      <c r="AZ258" s="2"/>
      <c r="BM258" s="2"/>
      <c r="BN258" s="2"/>
      <c r="BP258" s="2"/>
      <c r="BQ258" s="2"/>
      <c r="BR258" s="2"/>
      <c r="BS258" s="2"/>
      <c r="BT258" s="2"/>
      <c r="BU258" s="2"/>
      <c r="BV258" s="2"/>
    </row>
    <row r="259" spans="13:74" s="1" customFormat="1" ht="30" customHeight="1">
      <c r="M259" s="2"/>
      <c r="N259" s="2"/>
      <c r="P259" s="2"/>
      <c r="Q259" s="2"/>
      <c r="R259" s="2"/>
      <c r="S259" s="2"/>
      <c r="T259" s="2"/>
      <c r="U259" s="2"/>
      <c r="V259" s="2"/>
      <c r="W259" s="2"/>
      <c r="X259" s="2"/>
      <c r="Y259" s="2"/>
      <c r="Z259" s="2"/>
      <c r="AM259" s="2"/>
      <c r="AN259" s="2"/>
      <c r="AP259" s="2"/>
      <c r="AQ259" s="2"/>
      <c r="AR259" s="2"/>
      <c r="AS259" s="2"/>
      <c r="AT259" s="2"/>
      <c r="AU259" s="2"/>
      <c r="AV259" s="2"/>
      <c r="AW259" s="2"/>
      <c r="AX259" s="2"/>
      <c r="AY259" s="2"/>
      <c r="AZ259" s="2"/>
      <c r="BM259" s="2"/>
      <c r="BN259" s="2"/>
      <c r="BP259" s="2"/>
      <c r="BQ259" s="2"/>
      <c r="BR259" s="2"/>
      <c r="BS259" s="2"/>
      <c r="BT259" s="2"/>
      <c r="BU259" s="2"/>
      <c r="BV259" s="2"/>
    </row>
    <row r="260" spans="13:74" s="1" customFormat="1" ht="30" customHeight="1">
      <c r="M260" s="2"/>
      <c r="N260" s="2"/>
      <c r="P260" s="2"/>
      <c r="Q260" s="2"/>
      <c r="R260" s="2"/>
      <c r="S260" s="2"/>
      <c r="T260" s="2"/>
      <c r="U260" s="2"/>
      <c r="V260" s="2"/>
      <c r="W260" s="2"/>
      <c r="X260" s="2"/>
      <c r="Y260" s="2"/>
      <c r="Z260" s="2"/>
      <c r="AM260" s="2"/>
      <c r="AN260" s="2"/>
      <c r="AP260" s="2"/>
      <c r="AQ260" s="2"/>
      <c r="AR260" s="2"/>
      <c r="AS260" s="2"/>
      <c r="AT260" s="2"/>
      <c r="AU260" s="2"/>
      <c r="AV260" s="2"/>
      <c r="AW260" s="2"/>
      <c r="AX260" s="2"/>
      <c r="AY260" s="2"/>
      <c r="AZ260" s="2"/>
      <c r="BM260" s="2"/>
      <c r="BN260" s="2"/>
      <c r="BP260" s="2"/>
      <c r="BQ260" s="2"/>
      <c r="BR260" s="2"/>
      <c r="BS260" s="2"/>
      <c r="BT260" s="2"/>
      <c r="BU260" s="2"/>
      <c r="BV260" s="2"/>
    </row>
    <row r="261" spans="13:74" s="1" customFormat="1" ht="30" customHeight="1">
      <c r="M261" s="2"/>
      <c r="N261" s="2"/>
      <c r="P261" s="2"/>
      <c r="Q261" s="2"/>
      <c r="R261" s="2"/>
      <c r="S261" s="2"/>
      <c r="T261" s="2"/>
      <c r="U261" s="2"/>
      <c r="V261" s="2"/>
      <c r="W261" s="2"/>
      <c r="X261" s="2"/>
      <c r="Y261" s="2"/>
      <c r="Z261" s="2"/>
      <c r="AM261" s="2"/>
      <c r="AN261" s="2"/>
      <c r="AP261" s="2"/>
      <c r="AQ261" s="2"/>
      <c r="AR261" s="2"/>
      <c r="AS261" s="2"/>
      <c r="AT261" s="2"/>
      <c r="AU261" s="2"/>
      <c r="AV261" s="2"/>
      <c r="AW261" s="2"/>
      <c r="AX261" s="2"/>
      <c r="AY261" s="2"/>
      <c r="AZ261" s="2"/>
      <c r="BM261" s="2"/>
      <c r="BN261" s="2"/>
      <c r="BP261" s="2"/>
      <c r="BQ261" s="2"/>
      <c r="BR261" s="2"/>
      <c r="BS261" s="2"/>
      <c r="BT261" s="2"/>
      <c r="BU261" s="2"/>
      <c r="BV261" s="2"/>
    </row>
    <row r="262" spans="13:74" s="1" customFormat="1" ht="30" customHeight="1">
      <c r="M262" s="2"/>
      <c r="N262" s="2"/>
      <c r="P262" s="2"/>
      <c r="Q262" s="2"/>
      <c r="R262" s="2"/>
      <c r="S262" s="2"/>
      <c r="T262" s="2"/>
      <c r="U262" s="2"/>
      <c r="V262" s="2"/>
      <c r="W262" s="2"/>
      <c r="X262" s="2"/>
      <c r="Y262" s="2"/>
      <c r="Z262" s="2"/>
      <c r="AM262" s="2"/>
      <c r="AN262" s="2"/>
      <c r="AP262" s="2"/>
      <c r="AQ262" s="2"/>
      <c r="AR262" s="2"/>
      <c r="AS262" s="2"/>
      <c r="AT262" s="2"/>
      <c r="AU262" s="2"/>
      <c r="AV262" s="2"/>
      <c r="AW262" s="2"/>
      <c r="AX262" s="2"/>
      <c r="AY262" s="2"/>
      <c r="AZ262" s="2"/>
      <c r="BM262" s="2"/>
      <c r="BN262" s="2"/>
      <c r="BP262" s="2"/>
      <c r="BQ262" s="2"/>
      <c r="BR262" s="2"/>
      <c r="BS262" s="2"/>
      <c r="BT262" s="2"/>
      <c r="BU262" s="2"/>
      <c r="BV262" s="2"/>
    </row>
    <row r="263" spans="13:74" s="1" customFormat="1" ht="30" customHeight="1">
      <c r="M263" s="2"/>
      <c r="N263" s="2"/>
      <c r="P263" s="2"/>
      <c r="Q263" s="2"/>
      <c r="R263" s="2"/>
      <c r="S263" s="2"/>
      <c r="T263" s="2"/>
      <c r="U263" s="2"/>
      <c r="V263" s="2"/>
      <c r="W263" s="2"/>
      <c r="X263" s="2"/>
      <c r="Y263" s="2"/>
      <c r="Z263" s="2"/>
      <c r="AM263" s="2"/>
      <c r="AN263" s="2"/>
      <c r="AP263" s="2"/>
      <c r="AQ263" s="2"/>
      <c r="AR263" s="2"/>
      <c r="AS263" s="2"/>
      <c r="AT263" s="2"/>
      <c r="AU263" s="2"/>
      <c r="AV263" s="2"/>
      <c r="AW263" s="2"/>
      <c r="AX263" s="2"/>
      <c r="AY263" s="2"/>
      <c r="AZ263" s="2"/>
      <c r="BM263" s="2"/>
      <c r="BN263" s="2"/>
      <c r="BP263" s="2"/>
      <c r="BQ263" s="2"/>
      <c r="BR263" s="2"/>
      <c r="BS263" s="2"/>
      <c r="BT263" s="2"/>
      <c r="BU263" s="2"/>
      <c r="BV263" s="2"/>
    </row>
    <row r="264" spans="13:74" s="1" customFormat="1" ht="30" customHeight="1">
      <c r="M264" s="2"/>
      <c r="N264" s="2"/>
      <c r="P264" s="2"/>
      <c r="Q264" s="2"/>
      <c r="R264" s="2"/>
      <c r="S264" s="2"/>
      <c r="T264" s="2"/>
      <c r="U264" s="2"/>
      <c r="V264" s="2"/>
      <c r="W264" s="2"/>
      <c r="X264" s="2"/>
      <c r="Y264" s="2"/>
      <c r="Z264" s="2"/>
      <c r="AM264" s="2"/>
      <c r="AN264" s="2"/>
      <c r="AP264" s="2"/>
      <c r="AQ264" s="2"/>
      <c r="AR264" s="2"/>
      <c r="AS264" s="2"/>
      <c r="AT264" s="2"/>
      <c r="AU264" s="2"/>
      <c r="AV264" s="2"/>
      <c r="AW264" s="2"/>
      <c r="AX264" s="2"/>
      <c r="AY264" s="2"/>
      <c r="AZ264" s="2"/>
      <c r="BM264" s="2"/>
      <c r="BN264" s="2"/>
      <c r="BP264" s="2"/>
      <c r="BQ264" s="2"/>
      <c r="BR264" s="2"/>
      <c r="BS264" s="2"/>
      <c r="BT264" s="2"/>
      <c r="BU264" s="2"/>
      <c r="BV264" s="2"/>
    </row>
    <row r="265" spans="13:74" s="1" customFormat="1" ht="30" customHeight="1">
      <c r="M265" s="2"/>
      <c r="N265" s="2"/>
      <c r="P265" s="2"/>
      <c r="Q265" s="2"/>
      <c r="R265" s="2"/>
      <c r="S265" s="2"/>
      <c r="T265" s="2"/>
      <c r="U265" s="2"/>
      <c r="V265" s="2"/>
      <c r="W265" s="2"/>
      <c r="X265" s="2"/>
      <c r="Y265" s="2"/>
      <c r="Z265" s="2"/>
      <c r="AM265" s="2"/>
      <c r="AN265" s="2"/>
      <c r="AP265" s="2"/>
      <c r="AQ265" s="2"/>
      <c r="AR265" s="2"/>
      <c r="AS265" s="2"/>
      <c r="AT265" s="2"/>
      <c r="AU265" s="2"/>
      <c r="AV265" s="2"/>
      <c r="AW265" s="2"/>
      <c r="AX265" s="2"/>
      <c r="AY265" s="2"/>
      <c r="AZ265" s="2"/>
      <c r="BM265" s="2"/>
      <c r="BN265" s="2"/>
      <c r="BP265" s="2"/>
      <c r="BQ265" s="2"/>
      <c r="BR265" s="2"/>
      <c r="BS265" s="2"/>
      <c r="BT265" s="2"/>
      <c r="BU265" s="2"/>
      <c r="BV265" s="2"/>
    </row>
    <row r="266" spans="13:74" s="1" customFormat="1" ht="30" customHeight="1">
      <c r="M266" s="2"/>
      <c r="N266" s="2"/>
      <c r="P266" s="2"/>
      <c r="Q266" s="2"/>
      <c r="R266" s="2"/>
      <c r="S266" s="2"/>
      <c r="T266" s="2"/>
      <c r="U266" s="2"/>
      <c r="V266" s="2"/>
      <c r="W266" s="2"/>
      <c r="X266" s="2"/>
      <c r="Y266" s="2"/>
      <c r="Z266" s="2"/>
      <c r="AM266" s="2"/>
      <c r="AN266" s="2"/>
      <c r="AP266" s="2"/>
      <c r="AQ266" s="2"/>
      <c r="AR266" s="2"/>
      <c r="AS266" s="2"/>
      <c r="AT266" s="2"/>
      <c r="AU266" s="2"/>
      <c r="AV266" s="2"/>
      <c r="AW266" s="2"/>
      <c r="AX266" s="2"/>
      <c r="AY266" s="2"/>
      <c r="AZ266" s="2"/>
      <c r="BM266" s="2"/>
      <c r="BN266" s="2"/>
      <c r="BP266" s="2"/>
      <c r="BQ266" s="2"/>
      <c r="BR266" s="2"/>
      <c r="BS266" s="2"/>
      <c r="BT266" s="2"/>
      <c r="BU266" s="2"/>
      <c r="BV266" s="2"/>
    </row>
    <row r="267" spans="13:74" s="1" customFormat="1" ht="30" customHeight="1">
      <c r="M267" s="2"/>
      <c r="N267" s="2"/>
      <c r="P267" s="2"/>
      <c r="Q267" s="2"/>
      <c r="R267" s="2"/>
      <c r="S267" s="2"/>
      <c r="T267" s="2"/>
      <c r="U267" s="2"/>
      <c r="V267" s="2"/>
      <c r="W267" s="2"/>
      <c r="X267" s="2"/>
      <c r="Y267" s="2"/>
      <c r="Z267" s="2"/>
      <c r="AM267" s="2"/>
      <c r="AN267" s="2"/>
      <c r="AP267" s="2"/>
      <c r="AQ267" s="2"/>
      <c r="AR267" s="2"/>
      <c r="AS267" s="2"/>
      <c r="AT267" s="2"/>
      <c r="AU267" s="2"/>
      <c r="AV267" s="2"/>
      <c r="AW267" s="2"/>
      <c r="AX267" s="2"/>
      <c r="AY267" s="2"/>
      <c r="AZ267" s="2"/>
      <c r="BM267" s="2"/>
      <c r="BN267" s="2"/>
      <c r="BP267" s="2"/>
      <c r="BQ267" s="2"/>
      <c r="BR267" s="2"/>
      <c r="BS267" s="2"/>
      <c r="BT267" s="2"/>
      <c r="BU267" s="2"/>
      <c r="BV267" s="2"/>
    </row>
    <row r="268" spans="13:74" s="1" customFormat="1" ht="30" customHeight="1">
      <c r="M268" s="2"/>
      <c r="N268" s="2"/>
      <c r="P268" s="2"/>
      <c r="Q268" s="2"/>
      <c r="R268" s="2"/>
      <c r="S268" s="2"/>
      <c r="T268" s="2"/>
      <c r="U268" s="2"/>
      <c r="V268" s="2"/>
      <c r="W268" s="2"/>
      <c r="X268" s="2"/>
      <c r="Y268" s="2"/>
      <c r="Z268" s="2"/>
      <c r="AM268" s="2"/>
      <c r="AN268" s="2"/>
      <c r="AP268" s="2"/>
      <c r="AQ268" s="2"/>
      <c r="AR268" s="2"/>
      <c r="AS268" s="2"/>
      <c r="AT268" s="2"/>
      <c r="AU268" s="2"/>
      <c r="AV268" s="2"/>
      <c r="AW268" s="2"/>
      <c r="AX268" s="2"/>
      <c r="AY268" s="2"/>
      <c r="AZ268" s="2"/>
      <c r="BM268" s="2"/>
      <c r="BN268" s="2"/>
      <c r="BP268" s="2"/>
      <c r="BQ268" s="2"/>
      <c r="BR268" s="2"/>
      <c r="BS268" s="2"/>
      <c r="BT268" s="2"/>
      <c r="BU268" s="2"/>
      <c r="BV268" s="2"/>
    </row>
    <row r="269" spans="13:74" s="1" customFormat="1" ht="30" customHeight="1">
      <c r="M269" s="2"/>
      <c r="N269" s="2"/>
      <c r="P269" s="2"/>
      <c r="Q269" s="2"/>
      <c r="R269" s="2"/>
      <c r="S269" s="2"/>
      <c r="T269" s="2"/>
      <c r="U269" s="2"/>
      <c r="V269" s="2"/>
      <c r="W269" s="2"/>
      <c r="X269" s="2"/>
      <c r="Y269" s="2"/>
      <c r="Z269" s="2"/>
      <c r="AM269" s="2"/>
      <c r="AN269" s="2"/>
      <c r="AP269" s="2"/>
      <c r="AQ269" s="2"/>
      <c r="AR269" s="2"/>
      <c r="AS269" s="2"/>
      <c r="AT269" s="2"/>
      <c r="AU269" s="2"/>
      <c r="AV269" s="2"/>
      <c r="AW269" s="2"/>
      <c r="AX269" s="2"/>
      <c r="AY269" s="2"/>
      <c r="AZ269" s="2"/>
      <c r="BM269" s="2"/>
      <c r="BN269" s="2"/>
      <c r="BP269" s="2"/>
      <c r="BQ269" s="2"/>
      <c r="BR269" s="2"/>
      <c r="BS269" s="2"/>
      <c r="BT269" s="2"/>
      <c r="BU269" s="2"/>
      <c r="BV269" s="2"/>
    </row>
    <row r="270" spans="13:74" s="1" customFormat="1" ht="30" customHeight="1">
      <c r="M270" s="2"/>
      <c r="N270" s="2"/>
      <c r="P270" s="2"/>
      <c r="Q270" s="2"/>
      <c r="R270" s="2"/>
      <c r="S270" s="2"/>
      <c r="T270" s="2"/>
      <c r="U270" s="2"/>
      <c r="V270" s="2"/>
      <c r="W270" s="2"/>
      <c r="X270" s="2"/>
      <c r="Y270" s="2"/>
      <c r="Z270" s="2"/>
      <c r="AM270" s="2"/>
      <c r="AN270" s="2"/>
      <c r="AP270" s="2"/>
      <c r="AQ270" s="2"/>
      <c r="AR270" s="2"/>
      <c r="AS270" s="2"/>
      <c r="AT270" s="2"/>
      <c r="AU270" s="2"/>
      <c r="AV270" s="2"/>
      <c r="AW270" s="2"/>
      <c r="AX270" s="2"/>
      <c r="AY270" s="2"/>
      <c r="AZ270" s="2"/>
      <c r="BM270" s="2"/>
      <c r="BN270" s="2"/>
      <c r="BP270" s="2"/>
      <c r="BQ270" s="2"/>
      <c r="BR270" s="2"/>
      <c r="BS270" s="2"/>
      <c r="BT270" s="2"/>
      <c r="BU270" s="2"/>
      <c r="BV270" s="2"/>
    </row>
    <row r="271" spans="13:74" s="1" customFormat="1" ht="30" customHeight="1">
      <c r="M271" s="2"/>
      <c r="N271" s="2"/>
      <c r="P271" s="2"/>
      <c r="Q271" s="2"/>
      <c r="R271" s="2"/>
      <c r="S271" s="2"/>
      <c r="T271" s="2"/>
      <c r="U271" s="2"/>
      <c r="V271" s="2"/>
      <c r="W271" s="2"/>
      <c r="X271" s="2"/>
      <c r="Y271" s="2"/>
      <c r="Z271" s="2"/>
      <c r="AM271" s="2"/>
      <c r="AN271" s="2"/>
      <c r="AP271" s="2"/>
      <c r="AQ271" s="2"/>
      <c r="AR271" s="2"/>
      <c r="AS271" s="2"/>
      <c r="AT271" s="2"/>
      <c r="AU271" s="2"/>
      <c r="AV271" s="2"/>
      <c r="AW271" s="2"/>
      <c r="AX271" s="2"/>
      <c r="AY271" s="2"/>
      <c r="AZ271" s="2"/>
      <c r="BM271" s="2"/>
      <c r="BN271" s="2"/>
      <c r="BP271" s="2"/>
      <c r="BQ271" s="2"/>
      <c r="BR271" s="2"/>
      <c r="BS271" s="2"/>
      <c r="BT271" s="2"/>
      <c r="BU271" s="2"/>
      <c r="BV271" s="2"/>
    </row>
    <row r="272" spans="13:74" s="1" customFormat="1" ht="30" customHeight="1">
      <c r="M272" s="2"/>
      <c r="N272" s="2"/>
      <c r="P272" s="2"/>
      <c r="Q272" s="2"/>
      <c r="R272" s="2"/>
      <c r="S272" s="2"/>
      <c r="T272" s="2"/>
      <c r="U272" s="2"/>
      <c r="V272" s="2"/>
      <c r="W272" s="2"/>
      <c r="X272" s="2"/>
      <c r="Y272" s="2"/>
      <c r="Z272" s="2"/>
      <c r="AM272" s="2"/>
      <c r="AN272" s="2"/>
      <c r="AP272" s="2"/>
      <c r="AQ272" s="2"/>
      <c r="AR272" s="2"/>
      <c r="AS272" s="2"/>
      <c r="AT272" s="2"/>
      <c r="AU272" s="2"/>
      <c r="AV272" s="2"/>
      <c r="AW272" s="2"/>
      <c r="AX272" s="2"/>
      <c r="AY272" s="2"/>
      <c r="AZ272" s="2"/>
      <c r="BM272" s="2"/>
      <c r="BN272" s="2"/>
      <c r="BP272" s="2"/>
      <c r="BQ272" s="2"/>
      <c r="BR272" s="2"/>
      <c r="BS272" s="2"/>
      <c r="BT272" s="2"/>
      <c r="BU272" s="2"/>
      <c r="BV272" s="2"/>
    </row>
    <row r="273" spans="13:74" s="1" customFormat="1" ht="30" customHeight="1">
      <c r="M273" s="2"/>
      <c r="N273" s="2"/>
      <c r="P273" s="2"/>
      <c r="Q273" s="2"/>
      <c r="R273" s="2"/>
      <c r="S273" s="2"/>
      <c r="T273" s="2"/>
      <c r="U273" s="2"/>
      <c r="V273" s="2"/>
      <c r="W273" s="2"/>
      <c r="X273" s="2"/>
      <c r="Y273" s="2"/>
      <c r="Z273" s="2"/>
      <c r="AM273" s="2"/>
      <c r="AN273" s="2"/>
      <c r="AP273" s="2"/>
      <c r="AQ273" s="2"/>
      <c r="AR273" s="2"/>
      <c r="AS273" s="2"/>
      <c r="AT273" s="2"/>
      <c r="AU273" s="2"/>
      <c r="AV273" s="2"/>
      <c r="AW273" s="2"/>
      <c r="AX273" s="2"/>
      <c r="AY273" s="2"/>
      <c r="AZ273" s="2"/>
      <c r="BM273" s="2"/>
      <c r="BN273" s="2"/>
      <c r="BP273" s="2"/>
      <c r="BQ273" s="2"/>
      <c r="BR273" s="2"/>
      <c r="BS273" s="2"/>
      <c r="BT273" s="2"/>
      <c r="BU273" s="2"/>
      <c r="BV273" s="2"/>
    </row>
    <row r="274" spans="13:74" s="1" customFormat="1" ht="30" customHeight="1">
      <c r="M274" s="2"/>
      <c r="N274" s="2"/>
      <c r="P274" s="2"/>
      <c r="Q274" s="2"/>
      <c r="R274" s="2"/>
      <c r="S274" s="2"/>
      <c r="T274" s="2"/>
      <c r="U274" s="2"/>
      <c r="V274" s="2"/>
      <c r="W274" s="2"/>
      <c r="X274" s="2"/>
      <c r="Y274" s="2"/>
      <c r="Z274" s="2"/>
      <c r="AM274" s="2"/>
      <c r="AN274" s="2"/>
      <c r="AP274" s="2"/>
      <c r="AQ274" s="2"/>
      <c r="AR274" s="2"/>
      <c r="AS274" s="2"/>
      <c r="AT274" s="2"/>
      <c r="AU274" s="2"/>
      <c r="AV274" s="2"/>
      <c r="AW274" s="2"/>
      <c r="AX274" s="2"/>
      <c r="AY274" s="2"/>
      <c r="AZ274" s="2"/>
      <c r="BM274" s="2"/>
      <c r="BN274" s="2"/>
      <c r="BP274" s="2"/>
      <c r="BQ274" s="2"/>
      <c r="BR274" s="2"/>
      <c r="BS274" s="2"/>
      <c r="BT274" s="2"/>
      <c r="BU274" s="2"/>
      <c r="BV274" s="2"/>
    </row>
    <row r="275" spans="13:74" s="1" customFormat="1" ht="30" customHeight="1">
      <c r="M275" s="2"/>
      <c r="N275" s="2"/>
      <c r="P275" s="2"/>
      <c r="Q275" s="2"/>
      <c r="R275" s="2"/>
      <c r="S275" s="2"/>
      <c r="T275" s="2"/>
      <c r="U275" s="2"/>
      <c r="V275" s="2"/>
      <c r="W275" s="2"/>
      <c r="X275" s="2"/>
      <c r="Y275" s="2"/>
      <c r="Z275" s="2"/>
      <c r="AM275" s="2"/>
      <c r="AN275" s="2"/>
      <c r="AP275" s="2"/>
      <c r="AQ275" s="2"/>
      <c r="AR275" s="2"/>
      <c r="AS275" s="2"/>
      <c r="AT275" s="2"/>
      <c r="AU275" s="2"/>
      <c r="AV275" s="2"/>
      <c r="AW275" s="2"/>
      <c r="AX275" s="2"/>
      <c r="AY275" s="2"/>
      <c r="AZ275" s="2"/>
      <c r="BM275" s="2"/>
      <c r="BN275" s="2"/>
      <c r="BP275" s="2"/>
      <c r="BQ275" s="2"/>
      <c r="BR275" s="2"/>
      <c r="BS275" s="2"/>
      <c r="BT275" s="2"/>
      <c r="BU275" s="2"/>
      <c r="BV275" s="2"/>
    </row>
    <row r="276" spans="13:74" s="1" customFormat="1" ht="30" customHeight="1">
      <c r="M276" s="2"/>
      <c r="N276" s="2"/>
      <c r="P276" s="2"/>
      <c r="Q276" s="2"/>
      <c r="R276" s="2"/>
      <c r="S276" s="2"/>
      <c r="T276" s="2"/>
      <c r="U276" s="2"/>
      <c r="V276" s="2"/>
      <c r="W276" s="2"/>
      <c r="X276" s="2"/>
      <c r="Y276" s="2"/>
      <c r="Z276" s="2"/>
      <c r="AM276" s="2"/>
      <c r="AN276" s="2"/>
      <c r="AP276" s="2"/>
      <c r="AQ276" s="2"/>
      <c r="AR276" s="2"/>
      <c r="AS276" s="2"/>
      <c r="AT276" s="2"/>
      <c r="AU276" s="2"/>
      <c r="AV276" s="2"/>
      <c r="AW276" s="2"/>
      <c r="AX276" s="2"/>
      <c r="AY276" s="2"/>
      <c r="AZ276" s="2"/>
      <c r="BM276" s="2"/>
      <c r="BN276" s="2"/>
      <c r="BP276" s="2"/>
      <c r="BQ276" s="2"/>
      <c r="BR276" s="2"/>
      <c r="BS276" s="2"/>
      <c r="BT276" s="2"/>
      <c r="BU276" s="2"/>
      <c r="BV276" s="2"/>
    </row>
    <row r="277" spans="13:74" s="1" customFormat="1" ht="30" customHeight="1">
      <c r="M277" s="2"/>
      <c r="N277" s="2"/>
      <c r="P277" s="2"/>
      <c r="Q277" s="2"/>
      <c r="R277" s="2"/>
      <c r="S277" s="2"/>
      <c r="T277" s="2"/>
      <c r="U277" s="2"/>
      <c r="V277" s="2"/>
      <c r="W277" s="2"/>
      <c r="X277" s="2"/>
      <c r="Y277" s="2"/>
      <c r="Z277" s="2"/>
      <c r="AM277" s="2"/>
      <c r="AN277" s="2"/>
      <c r="AP277" s="2"/>
      <c r="AQ277" s="2"/>
      <c r="AR277" s="2"/>
      <c r="AS277" s="2"/>
      <c r="AT277" s="2"/>
      <c r="AU277" s="2"/>
      <c r="AV277" s="2"/>
      <c r="AW277" s="2"/>
      <c r="AX277" s="2"/>
      <c r="AY277" s="2"/>
      <c r="AZ277" s="2"/>
      <c r="BM277" s="2"/>
      <c r="BN277" s="2"/>
      <c r="BP277" s="2"/>
      <c r="BQ277" s="2"/>
      <c r="BR277" s="2"/>
      <c r="BS277" s="2"/>
      <c r="BT277" s="2"/>
      <c r="BU277" s="2"/>
      <c r="BV277" s="2"/>
    </row>
    <row r="278" spans="13:74" s="1" customFormat="1" ht="30" customHeight="1">
      <c r="M278" s="2"/>
      <c r="N278" s="2"/>
      <c r="P278" s="2"/>
      <c r="Q278" s="2"/>
      <c r="R278" s="2"/>
      <c r="S278" s="2"/>
      <c r="T278" s="2"/>
      <c r="U278" s="2"/>
      <c r="V278" s="2"/>
      <c r="W278" s="2"/>
      <c r="X278" s="2"/>
      <c r="Y278" s="2"/>
      <c r="Z278" s="2"/>
      <c r="AM278" s="2"/>
      <c r="AN278" s="2"/>
      <c r="AP278" s="2"/>
      <c r="AQ278" s="2"/>
      <c r="AR278" s="2"/>
      <c r="AS278" s="2"/>
      <c r="AT278" s="2"/>
      <c r="AU278" s="2"/>
      <c r="AV278" s="2"/>
      <c r="AW278" s="2"/>
      <c r="AX278" s="2"/>
      <c r="AY278" s="2"/>
      <c r="AZ278" s="2"/>
      <c r="BM278" s="2"/>
      <c r="BN278" s="2"/>
      <c r="BP278" s="2"/>
      <c r="BQ278" s="2"/>
      <c r="BR278" s="2"/>
      <c r="BS278" s="2"/>
      <c r="BT278" s="2"/>
      <c r="BU278" s="2"/>
      <c r="BV278" s="2"/>
    </row>
    <row r="279" spans="13:74" s="1" customFormat="1" ht="30" customHeight="1">
      <c r="M279" s="2"/>
      <c r="N279" s="2"/>
      <c r="P279" s="2"/>
      <c r="Q279" s="2"/>
      <c r="R279" s="2"/>
      <c r="S279" s="2"/>
      <c r="T279" s="2"/>
      <c r="U279" s="2"/>
      <c r="V279" s="2"/>
      <c r="W279" s="2"/>
      <c r="X279" s="2"/>
      <c r="Y279" s="2"/>
      <c r="Z279" s="2"/>
      <c r="AM279" s="2"/>
      <c r="AN279" s="2"/>
      <c r="AP279" s="2"/>
      <c r="AQ279" s="2"/>
      <c r="AR279" s="2"/>
      <c r="AS279" s="2"/>
      <c r="AT279" s="2"/>
      <c r="AU279" s="2"/>
      <c r="AV279" s="2"/>
      <c r="AW279" s="2"/>
      <c r="AX279" s="2"/>
      <c r="AY279" s="2"/>
      <c r="AZ279" s="2"/>
      <c r="BM279" s="2"/>
      <c r="BN279" s="2"/>
      <c r="BP279" s="2"/>
      <c r="BQ279" s="2"/>
      <c r="BR279" s="2"/>
      <c r="BS279" s="2"/>
      <c r="BT279" s="2"/>
      <c r="BU279" s="2"/>
      <c r="BV279" s="2"/>
    </row>
    <row r="280" spans="13:74" s="1" customFormat="1" ht="30" customHeight="1">
      <c r="M280" s="2"/>
      <c r="N280" s="2"/>
      <c r="P280" s="2"/>
      <c r="Q280" s="2"/>
      <c r="R280" s="2"/>
      <c r="S280" s="2"/>
      <c r="T280" s="2"/>
      <c r="U280" s="2"/>
      <c r="V280" s="2"/>
      <c r="W280" s="2"/>
      <c r="X280" s="2"/>
      <c r="Y280" s="2"/>
      <c r="Z280" s="2"/>
      <c r="AM280" s="2"/>
      <c r="AN280" s="2"/>
      <c r="AP280" s="2"/>
      <c r="AQ280" s="2"/>
      <c r="AR280" s="2"/>
      <c r="AS280" s="2"/>
      <c r="AT280" s="2"/>
      <c r="AU280" s="2"/>
      <c r="AV280" s="2"/>
      <c r="AW280" s="2"/>
      <c r="AX280" s="2"/>
      <c r="AY280" s="2"/>
      <c r="AZ280" s="2"/>
      <c r="BM280" s="2"/>
      <c r="BN280" s="2"/>
      <c r="BP280" s="2"/>
      <c r="BQ280" s="2"/>
      <c r="BR280" s="2"/>
      <c r="BS280" s="2"/>
      <c r="BT280" s="2"/>
      <c r="BU280" s="2"/>
      <c r="BV280" s="2"/>
    </row>
    <row r="281" spans="13:74" s="1" customFormat="1" ht="30" customHeight="1">
      <c r="M281" s="2"/>
      <c r="N281" s="2"/>
      <c r="P281" s="2"/>
      <c r="Q281" s="2"/>
      <c r="R281" s="2"/>
      <c r="S281" s="2"/>
      <c r="T281" s="2"/>
      <c r="U281" s="2"/>
      <c r="V281" s="2"/>
      <c r="W281" s="2"/>
      <c r="X281" s="2"/>
      <c r="Y281" s="2"/>
      <c r="Z281" s="2"/>
      <c r="AM281" s="2"/>
      <c r="AN281" s="2"/>
      <c r="AP281" s="2"/>
      <c r="AQ281" s="2"/>
      <c r="AR281" s="2"/>
      <c r="AS281" s="2"/>
      <c r="AT281" s="2"/>
      <c r="AU281" s="2"/>
      <c r="AV281" s="2"/>
      <c r="AW281" s="2"/>
      <c r="AX281" s="2"/>
      <c r="AY281" s="2"/>
      <c r="AZ281" s="2"/>
      <c r="BM281" s="2"/>
      <c r="BN281" s="2"/>
      <c r="BP281" s="2"/>
      <c r="BQ281" s="2"/>
      <c r="BR281" s="2"/>
      <c r="BS281" s="2"/>
      <c r="BT281" s="2"/>
      <c r="BU281" s="2"/>
      <c r="BV281" s="2"/>
    </row>
    <row r="282" spans="13:74" s="1" customFormat="1" ht="30" customHeight="1">
      <c r="M282" s="2"/>
      <c r="N282" s="2"/>
      <c r="P282" s="2"/>
      <c r="Q282" s="2"/>
      <c r="R282" s="2"/>
      <c r="S282" s="2"/>
      <c r="T282" s="2"/>
      <c r="U282" s="2"/>
      <c r="V282" s="2"/>
      <c r="W282" s="2"/>
      <c r="X282" s="2"/>
      <c r="Y282" s="2"/>
      <c r="Z282" s="2"/>
      <c r="AM282" s="2"/>
      <c r="AN282" s="2"/>
      <c r="AP282" s="2"/>
      <c r="AQ282" s="2"/>
      <c r="AR282" s="2"/>
      <c r="AS282" s="2"/>
      <c r="AT282" s="2"/>
      <c r="AU282" s="2"/>
      <c r="AV282" s="2"/>
      <c r="AW282" s="2"/>
      <c r="AX282" s="2"/>
      <c r="AY282" s="2"/>
      <c r="AZ282" s="2"/>
      <c r="BM282" s="2"/>
      <c r="BN282" s="2"/>
      <c r="BP282" s="2"/>
      <c r="BQ282" s="2"/>
      <c r="BR282" s="2"/>
      <c r="BS282" s="2"/>
      <c r="BT282" s="2"/>
      <c r="BU282" s="2"/>
      <c r="BV282" s="2"/>
    </row>
    <row r="283" spans="13:74" s="1" customFormat="1" ht="30" customHeight="1">
      <c r="M283" s="2"/>
      <c r="N283" s="2"/>
      <c r="P283" s="2"/>
      <c r="Q283" s="2"/>
      <c r="R283" s="2"/>
      <c r="S283" s="2"/>
      <c r="T283" s="2"/>
      <c r="U283" s="2"/>
      <c r="V283" s="2"/>
      <c r="W283" s="2"/>
      <c r="X283" s="2"/>
      <c r="Y283" s="2"/>
      <c r="Z283" s="2"/>
      <c r="AM283" s="2"/>
      <c r="AN283" s="2"/>
      <c r="AP283" s="2"/>
      <c r="AQ283" s="2"/>
      <c r="AR283" s="2"/>
      <c r="AS283" s="2"/>
      <c r="AT283" s="2"/>
      <c r="AU283" s="2"/>
      <c r="AV283" s="2"/>
      <c r="AW283" s="2"/>
      <c r="AX283" s="2"/>
      <c r="AY283" s="2"/>
      <c r="AZ283" s="2"/>
      <c r="BM283" s="2"/>
      <c r="BN283" s="2"/>
      <c r="BP283" s="2"/>
      <c r="BQ283" s="2"/>
      <c r="BR283" s="2"/>
      <c r="BS283" s="2"/>
      <c r="BT283" s="2"/>
      <c r="BU283" s="2"/>
      <c r="BV283" s="2"/>
    </row>
    <row r="284" spans="13:74" s="1" customFormat="1" ht="30" customHeight="1">
      <c r="M284" s="2"/>
      <c r="N284" s="2"/>
      <c r="P284" s="2"/>
      <c r="Q284" s="2"/>
      <c r="R284" s="2"/>
      <c r="S284" s="2"/>
      <c r="T284" s="2"/>
      <c r="U284" s="2"/>
      <c r="V284" s="2"/>
      <c r="W284" s="2"/>
      <c r="X284" s="2"/>
      <c r="Y284" s="2"/>
      <c r="Z284" s="2"/>
      <c r="AM284" s="2"/>
      <c r="AN284" s="2"/>
      <c r="AP284" s="2"/>
      <c r="AQ284" s="2"/>
      <c r="AR284" s="2"/>
      <c r="AS284" s="2"/>
      <c r="AT284" s="2"/>
      <c r="AU284" s="2"/>
      <c r="AV284" s="2"/>
      <c r="AW284" s="2"/>
      <c r="AX284" s="2"/>
      <c r="AY284" s="2"/>
      <c r="AZ284" s="2"/>
      <c r="BM284" s="2"/>
      <c r="BN284" s="2"/>
      <c r="BP284" s="2"/>
      <c r="BQ284" s="2"/>
      <c r="BR284" s="2"/>
      <c r="BS284" s="2"/>
      <c r="BT284" s="2"/>
      <c r="BU284" s="2"/>
      <c r="BV284" s="2"/>
    </row>
    <row r="285" spans="13:74" s="1" customFormat="1" ht="30" customHeight="1">
      <c r="M285" s="2"/>
      <c r="N285" s="2"/>
      <c r="P285" s="2"/>
      <c r="Q285" s="2"/>
      <c r="R285" s="2"/>
      <c r="S285" s="2"/>
      <c r="T285" s="2"/>
      <c r="U285" s="2"/>
      <c r="V285" s="2"/>
      <c r="W285" s="2"/>
      <c r="X285" s="2"/>
      <c r="Y285" s="2"/>
      <c r="Z285" s="2"/>
      <c r="AM285" s="2"/>
      <c r="AN285" s="2"/>
      <c r="AP285" s="2"/>
      <c r="AQ285" s="2"/>
      <c r="AR285" s="2"/>
      <c r="AS285" s="2"/>
      <c r="AT285" s="2"/>
      <c r="AU285" s="2"/>
      <c r="AV285" s="2"/>
      <c r="AW285" s="2"/>
      <c r="AX285" s="2"/>
      <c r="AY285" s="2"/>
      <c r="AZ285" s="2"/>
      <c r="BM285" s="2"/>
      <c r="BN285" s="2"/>
      <c r="BP285" s="2"/>
      <c r="BQ285" s="2"/>
      <c r="BR285" s="2"/>
      <c r="BS285" s="2"/>
      <c r="BT285" s="2"/>
      <c r="BU285" s="2"/>
      <c r="BV285" s="2"/>
    </row>
    <row r="286" spans="13:74" s="1" customFormat="1" ht="30" customHeight="1">
      <c r="M286" s="2"/>
      <c r="N286" s="2"/>
      <c r="P286" s="2"/>
      <c r="Q286" s="2"/>
      <c r="R286" s="2"/>
      <c r="S286" s="2"/>
      <c r="T286" s="2"/>
      <c r="U286" s="2"/>
      <c r="V286" s="2"/>
      <c r="W286" s="2"/>
      <c r="X286" s="2"/>
      <c r="Y286" s="2"/>
      <c r="Z286" s="2"/>
      <c r="AM286" s="2"/>
      <c r="AN286" s="2"/>
      <c r="AP286" s="2"/>
      <c r="AQ286" s="2"/>
      <c r="AR286" s="2"/>
      <c r="AS286" s="2"/>
      <c r="AT286" s="2"/>
      <c r="AU286" s="2"/>
      <c r="AV286" s="2"/>
      <c r="AW286" s="2"/>
      <c r="AX286" s="2"/>
      <c r="AY286" s="2"/>
      <c r="AZ286" s="2"/>
      <c r="BM286" s="2"/>
      <c r="BN286" s="2"/>
      <c r="BP286" s="2"/>
      <c r="BQ286" s="2"/>
      <c r="BR286" s="2"/>
      <c r="BS286" s="2"/>
      <c r="BT286" s="2"/>
      <c r="BU286" s="2"/>
      <c r="BV286" s="2"/>
    </row>
    <row r="287" spans="13:74" s="1" customFormat="1" ht="30" customHeight="1">
      <c r="M287" s="2"/>
      <c r="N287" s="2"/>
      <c r="P287" s="2"/>
      <c r="Q287" s="2"/>
      <c r="R287" s="2"/>
      <c r="S287" s="2"/>
      <c r="T287" s="2"/>
      <c r="U287" s="2"/>
      <c r="V287" s="2"/>
      <c r="W287" s="2"/>
      <c r="X287" s="2"/>
      <c r="Y287" s="2"/>
      <c r="Z287" s="2"/>
      <c r="AM287" s="2"/>
      <c r="AN287" s="2"/>
      <c r="AP287" s="2"/>
      <c r="AQ287" s="2"/>
      <c r="AR287" s="2"/>
      <c r="AS287" s="2"/>
      <c r="AT287" s="2"/>
      <c r="AU287" s="2"/>
      <c r="AV287" s="2"/>
      <c r="AW287" s="2"/>
      <c r="AX287" s="2"/>
      <c r="AY287" s="2"/>
      <c r="AZ287" s="2"/>
      <c r="BM287" s="2"/>
      <c r="BN287" s="2"/>
      <c r="BP287" s="2"/>
      <c r="BQ287" s="2"/>
      <c r="BR287" s="2"/>
      <c r="BS287" s="2"/>
      <c r="BT287" s="2"/>
      <c r="BU287" s="2"/>
      <c r="BV287" s="2"/>
    </row>
    <row r="288" spans="13:74" s="1" customFormat="1" ht="30" customHeight="1">
      <c r="M288" s="2"/>
      <c r="N288" s="2"/>
      <c r="P288" s="2"/>
      <c r="Q288" s="2"/>
      <c r="R288" s="2"/>
      <c r="S288" s="2"/>
      <c r="T288" s="2"/>
      <c r="U288" s="2"/>
      <c r="V288" s="2"/>
      <c r="W288" s="2"/>
      <c r="X288" s="2"/>
      <c r="Y288" s="2"/>
      <c r="Z288" s="2"/>
      <c r="AM288" s="2"/>
      <c r="AN288" s="2"/>
      <c r="AP288" s="2"/>
      <c r="AQ288" s="2"/>
      <c r="AR288" s="2"/>
      <c r="AS288" s="2"/>
      <c r="AT288" s="2"/>
      <c r="AU288" s="2"/>
      <c r="AV288" s="2"/>
      <c r="AW288" s="2"/>
      <c r="AX288" s="2"/>
      <c r="AY288" s="2"/>
      <c r="AZ288" s="2"/>
      <c r="BM288" s="2"/>
      <c r="BN288" s="2"/>
      <c r="BP288" s="2"/>
      <c r="BQ288" s="2"/>
      <c r="BR288" s="2"/>
      <c r="BS288" s="2"/>
      <c r="BT288" s="2"/>
      <c r="BU288" s="2"/>
      <c r="BV288" s="2"/>
    </row>
    <row r="289" spans="13:74" s="1" customFormat="1" ht="30" customHeight="1">
      <c r="M289" s="2"/>
      <c r="N289" s="2"/>
      <c r="P289" s="2"/>
      <c r="Q289" s="2"/>
      <c r="R289" s="2"/>
      <c r="S289" s="2"/>
      <c r="T289" s="2"/>
      <c r="U289" s="2"/>
      <c r="V289" s="2"/>
      <c r="W289" s="2"/>
      <c r="X289" s="2"/>
      <c r="Y289" s="2"/>
      <c r="Z289" s="2"/>
      <c r="AM289" s="2"/>
      <c r="AN289" s="2"/>
      <c r="AP289" s="2"/>
      <c r="AQ289" s="2"/>
      <c r="AR289" s="2"/>
      <c r="AS289" s="2"/>
      <c r="AT289" s="2"/>
      <c r="AU289" s="2"/>
      <c r="AV289" s="2"/>
      <c r="AW289" s="2"/>
      <c r="AX289" s="2"/>
      <c r="AY289" s="2"/>
      <c r="AZ289" s="2"/>
      <c r="BM289" s="2"/>
      <c r="BN289" s="2"/>
      <c r="BP289" s="2"/>
      <c r="BQ289" s="2"/>
      <c r="BR289" s="2"/>
      <c r="BS289" s="2"/>
      <c r="BT289" s="2"/>
      <c r="BU289" s="2"/>
      <c r="BV289" s="2"/>
    </row>
    <row r="290" spans="13:74" s="1" customFormat="1" ht="30" customHeight="1">
      <c r="M290" s="2"/>
      <c r="N290" s="2"/>
      <c r="P290" s="2"/>
      <c r="Q290" s="2"/>
      <c r="R290" s="2"/>
      <c r="S290" s="2"/>
      <c r="T290" s="2"/>
      <c r="U290" s="2"/>
      <c r="V290" s="2"/>
      <c r="W290" s="2"/>
      <c r="X290" s="2"/>
      <c r="Y290" s="2"/>
      <c r="Z290" s="2"/>
      <c r="AM290" s="2"/>
      <c r="AN290" s="2"/>
      <c r="AP290" s="2"/>
      <c r="AQ290" s="2"/>
      <c r="AR290" s="2"/>
      <c r="AS290" s="2"/>
      <c r="AT290" s="2"/>
      <c r="AU290" s="2"/>
      <c r="AV290" s="2"/>
      <c r="AW290" s="2"/>
      <c r="AX290" s="2"/>
      <c r="AY290" s="2"/>
      <c r="AZ290" s="2"/>
      <c r="BM290" s="2"/>
      <c r="BN290" s="2"/>
      <c r="BP290" s="2"/>
      <c r="BQ290" s="2"/>
      <c r="BR290" s="2"/>
      <c r="BS290" s="2"/>
      <c r="BT290" s="2"/>
      <c r="BU290" s="2"/>
      <c r="BV290" s="2"/>
    </row>
    <row r="291" spans="13:74" s="1" customFormat="1" ht="30" customHeight="1">
      <c r="M291" s="2"/>
      <c r="N291" s="2"/>
      <c r="P291" s="2"/>
      <c r="Q291" s="2"/>
      <c r="R291" s="2"/>
      <c r="S291" s="2"/>
      <c r="T291" s="2"/>
      <c r="U291" s="2"/>
      <c r="V291" s="2"/>
      <c r="W291" s="2"/>
      <c r="X291" s="2"/>
      <c r="Y291" s="2"/>
      <c r="Z291" s="2"/>
      <c r="AM291" s="2"/>
      <c r="AN291" s="2"/>
      <c r="AP291" s="2"/>
      <c r="AQ291" s="2"/>
      <c r="AR291" s="2"/>
      <c r="AS291" s="2"/>
      <c r="AT291" s="2"/>
      <c r="AU291" s="2"/>
      <c r="AV291" s="2"/>
      <c r="AW291" s="2"/>
      <c r="AX291" s="2"/>
      <c r="AY291" s="2"/>
      <c r="AZ291" s="2"/>
      <c r="BM291" s="2"/>
      <c r="BN291" s="2"/>
      <c r="BP291" s="2"/>
      <c r="BQ291" s="2"/>
      <c r="BR291" s="2"/>
      <c r="BS291" s="2"/>
      <c r="BT291" s="2"/>
      <c r="BU291" s="2"/>
      <c r="BV291" s="2"/>
    </row>
    <row r="292" spans="13:74" s="1" customFormat="1" ht="30" customHeight="1">
      <c r="M292" s="2"/>
      <c r="N292" s="2"/>
      <c r="P292" s="2"/>
      <c r="Q292" s="2"/>
      <c r="R292" s="2"/>
      <c r="S292" s="2"/>
      <c r="T292" s="2"/>
      <c r="U292" s="2"/>
      <c r="V292" s="2"/>
      <c r="W292" s="2"/>
      <c r="X292" s="2"/>
      <c r="Y292" s="2"/>
      <c r="Z292" s="2"/>
      <c r="AM292" s="2"/>
      <c r="AN292" s="2"/>
      <c r="AP292" s="2"/>
      <c r="AQ292" s="2"/>
      <c r="AR292" s="2"/>
      <c r="AS292" s="2"/>
      <c r="AT292" s="2"/>
      <c r="AU292" s="2"/>
      <c r="AV292" s="2"/>
      <c r="AW292" s="2"/>
      <c r="AX292" s="2"/>
      <c r="AY292" s="2"/>
      <c r="AZ292" s="2"/>
      <c r="BM292" s="2"/>
      <c r="BN292" s="2"/>
      <c r="BP292" s="2"/>
      <c r="BQ292" s="2"/>
      <c r="BR292" s="2"/>
      <c r="BS292" s="2"/>
      <c r="BT292" s="2"/>
      <c r="BU292" s="2"/>
      <c r="BV292" s="2"/>
    </row>
    <row r="293" spans="13:74" s="1" customFormat="1" ht="30" customHeight="1">
      <c r="M293" s="2"/>
      <c r="N293" s="2"/>
      <c r="P293" s="2"/>
      <c r="Q293" s="2"/>
      <c r="R293" s="2"/>
      <c r="S293" s="2"/>
      <c r="T293" s="2"/>
      <c r="U293" s="2"/>
      <c r="V293" s="2"/>
      <c r="W293" s="2"/>
      <c r="X293" s="2"/>
      <c r="Y293" s="2"/>
      <c r="Z293" s="2"/>
      <c r="AM293" s="2"/>
      <c r="AN293" s="2"/>
      <c r="AP293" s="2"/>
      <c r="AQ293" s="2"/>
      <c r="AR293" s="2"/>
      <c r="AS293" s="2"/>
      <c r="AT293" s="2"/>
      <c r="AU293" s="2"/>
      <c r="AV293" s="2"/>
      <c r="AW293" s="2"/>
      <c r="AX293" s="2"/>
      <c r="AY293" s="2"/>
      <c r="AZ293" s="2"/>
      <c r="BM293" s="2"/>
      <c r="BN293" s="2"/>
      <c r="BP293" s="2"/>
      <c r="BQ293" s="2"/>
      <c r="BR293" s="2"/>
      <c r="BS293" s="2"/>
      <c r="BT293" s="2"/>
      <c r="BU293" s="2"/>
      <c r="BV293" s="2"/>
    </row>
    <row r="294" spans="13:74" s="1" customFormat="1" ht="30" customHeight="1">
      <c r="M294" s="2"/>
      <c r="N294" s="2"/>
      <c r="P294" s="2"/>
      <c r="Q294" s="2"/>
      <c r="R294" s="2"/>
      <c r="S294" s="2"/>
      <c r="T294" s="2"/>
      <c r="U294" s="2"/>
      <c r="V294" s="2"/>
      <c r="W294" s="2"/>
      <c r="X294" s="2"/>
      <c r="Y294" s="2"/>
      <c r="Z294" s="2"/>
      <c r="AM294" s="2"/>
      <c r="AN294" s="2"/>
      <c r="AP294" s="2"/>
      <c r="AQ294" s="2"/>
      <c r="AR294" s="2"/>
      <c r="AS294" s="2"/>
      <c r="AT294" s="2"/>
      <c r="AU294" s="2"/>
      <c r="AV294" s="2"/>
      <c r="AW294" s="2"/>
      <c r="AX294" s="2"/>
      <c r="AY294" s="2"/>
      <c r="AZ294" s="2"/>
      <c r="BM294" s="2"/>
      <c r="BN294" s="2"/>
      <c r="BP294" s="2"/>
      <c r="BQ294" s="2"/>
      <c r="BR294" s="2"/>
      <c r="BS294" s="2"/>
      <c r="BT294" s="2"/>
      <c r="BU294" s="2"/>
      <c r="BV294" s="2"/>
    </row>
    <row r="295" spans="13:74" s="1" customFormat="1" ht="30" customHeight="1">
      <c r="M295" s="2"/>
      <c r="N295" s="2"/>
      <c r="P295" s="2"/>
      <c r="Q295" s="2"/>
      <c r="R295" s="2"/>
      <c r="S295" s="2"/>
      <c r="T295" s="2"/>
      <c r="U295" s="2"/>
      <c r="V295" s="2"/>
      <c r="W295" s="2"/>
      <c r="X295" s="2"/>
      <c r="Y295" s="2"/>
      <c r="Z295" s="2"/>
      <c r="AM295" s="2"/>
      <c r="AN295" s="2"/>
      <c r="AP295" s="2"/>
      <c r="AQ295" s="2"/>
      <c r="AR295" s="2"/>
      <c r="AS295" s="2"/>
      <c r="AT295" s="2"/>
      <c r="AU295" s="2"/>
      <c r="AV295" s="2"/>
      <c r="AW295" s="2"/>
      <c r="AX295" s="2"/>
      <c r="AY295" s="2"/>
      <c r="AZ295" s="2"/>
      <c r="BM295" s="2"/>
      <c r="BN295" s="2"/>
      <c r="BP295" s="2"/>
      <c r="BQ295" s="2"/>
      <c r="BR295" s="2"/>
      <c r="BS295" s="2"/>
      <c r="BT295" s="2"/>
      <c r="BU295" s="2"/>
      <c r="BV295" s="2"/>
    </row>
    <row r="296" spans="13:74" s="1" customFormat="1" ht="30" customHeight="1">
      <c r="M296" s="2"/>
      <c r="N296" s="2"/>
      <c r="P296" s="2"/>
      <c r="Q296" s="2"/>
      <c r="R296" s="2"/>
      <c r="S296" s="2"/>
      <c r="T296" s="2"/>
      <c r="U296" s="2"/>
      <c r="V296" s="2"/>
      <c r="W296" s="2"/>
      <c r="X296" s="2"/>
      <c r="Y296" s="2"/>
      <c r="Z296" s="2"/>
      <c r="AM296" s="2"/>
      <c r="AN296" s="2"/>
      <c r="AP296" s="2"/>
      <c r="AQ296" s="2"/>
      <c r="AR296" s="2"/>
      <c r="AS296" s="2"/>
      <c r="AT296" s="2"/>
      <c r="AU296" s="2"/>
      <c r="AV296" s="2"/>
      <c r="AW296" s="2"/>
      <c r="AX296" s="2"/>
      <c r="AY296" s="2"/>
      <c r="AZ296" s="2"/>
      <c r="BM296" s="2"/>
      <c r="BN296" s="2"/>
      <c r="BP296" s="2"/>
      <c r="BQ296" s="2"/>
      <c r="BR296" s="2"/>
      <c r="BS296" s="2"/>
      <c r="BT296" s="2"/>
      <c r="BU296" s="2"/>
      <c r="BV296" s="2"/>
    </row>
    <row r="297" spans="13:74" s="1" customFormat="1" ht="30" customHeight="1">
      <c r="M297" s="2"/>
      <c r="N297" s="2"/>
      <c r="P297" s="2"/>
      <c r="Q297" s="2"/>
      <c r="R297" s="2"/>
      <c r="S297" s="2"/>
      <c r="T297" s="2"/>
      <c r="U297" s="2"/>
      <c r="V297" s="2"/>
      <c r="W297" s="2"/>
      <c r="X297" s="2"/>
      <c r="Y297" s="2"/>
      <c r="Z297" s="2"/>
      <c r="AM297" s="2"/>
      <c r="AN297" s="2"/>
      <c r="AP297" s="2"/>
      <c r="AQ297" s="2"/>
      <c r="AR297" s="2"/>
      <c r="AS297" s="2"/>
      <c r="AT297" s="2"/>
      <c r="AU297" s="2"/>
      <c r="AV297" s="2"/>
      <c r="AW297" s="2"/>
      <c r="AX297" s="2"/>
      <c r="AY297" s="2"/>
      <c r="AZ297" s="2"/>
      <c r="BM297" s="2"/>
      <c r="BN297" s="2"/>
      <c r="BP297" s="2"/>
      <c r="BQ297" s="2"/>
      <c r="BR297" s="2"/>
      <c r="BS297" s="2"/>
      <c r="BT297" s="2"/>
      <c r="BU297" s="2"/>
      <c r="BV297" s="2"/>
    </row>
    <row r="298" spans="13:74" s="1" customFormat="1" ht="30" customHeight="1">
      <c r="M298" s="2"/>
      <c r="N298" s="2"/>
      <c r="P298" s="2"/>
      <c r="Q298" s="2"/>
      <c r="R298" s="2"/>
      <c r="S298" s="2"/>
      <c r="T298" s="2"/>
      <c r="U298" s="2"/>
      <c r="V298" s="2"/>
      <c r="W298" s="2"/>
      <c r="X298" s="2"/>
      <c r="Y298" s="2"/>
      <c r="Z298" s="2"/>
      <c r="AM298" s="2"/>
      <c r="AN298" s="2"/>
      <c r="AP298" s="2"/>
      <c r="AQ298" s="2"/>
      <c r="AR298" s="2"/>
      <c r="AS298" s="2"/>
      <c r="AT298" s="2"/>
      <c r="AU298" s="2"/>
      <c r="AV298" s="2"/>
      <c r="AW298" s="2"/>
      <c r="AX298" s="2"/>
      <c r="AY298" s="2"/>
      <c r="AZ298" s="2"/>
      <c r="BM298" s="2"/>
      <c r="BN298" s="2"/>
      <c r="BP298" s="2"/>
      <c r="BQ298" s="2"/>
      <c r="BR298" s="2"/>
      <c r="BS298" s="2"/>
      <c r="BT298" s="2"/>
      <c r="BU298" s="2"/>
      <c r="BV298" s="2"/>
    </row>
    <row r="299" spans="13:74">
      <c r="M299" s="2"/>
      <c r="N299" s="2"/>
      <c r="O299" s="1"/>
      <c r="P299" s="2"/>
      <c r="Q299" s="2"/>
      <c r="R299" s="2"/>
      <c r="S299" s="2"/>
      <c r="T299" s="2"/>
      <c r="U299" s="2"/>
      <c r="V299" s="2"/>
      <c r="W299" s="2"/>
      <c r="X299" s="2"/>
      <c r="Y299" s="2"/>
      <c r="Z299" s="2"/>
      <c r="AM299" s="2"/>
      <c r="AN299" s="2"/>
      <c r="AO299" s="1"/>
      <c r="AP299" s="2"/>
      <c r="AQ299" s="2"/>
      <c r="AR299" s="2"/>
      <c r="AS299" s="2"/>
      <c r="AT299" s="2"/>
      <c r="AU299" s="2"/>
      <c r="AV299" s="2"/>
      <c r="AW299" s="2"/>
      <c r="AX299" s="2"/>
      <c r="AY299" s="2"/>
      <c r="AZ299" s="2"/>
      <c r="BM299" s="2"/>
      <c r="BN299" s="2"/>
      <c r="BO299" s="1"/>
      <c r="BP299" s="2"/>
      <c r="BQ299" s="2"/>
      <c r="BR299" s="2"/>
      <c r="BS299" s="2"/>
      <c r="BT299" s="2"/>
      <c r="BU299" s="2"/>
      <c r="BV299" s="2"/>
    </row>
    <row r="300" spans="13:74">
      <c r="M300" s="2"/>
      <c r="N300" s="2"/>
      <c r="O300" s="1"/>
      <c r="P300" s="2"/>
      <c r="Q300" s="2"/>
      <c r="R300" s="2"/>
      <c r="S300" s="2"/>
      <c r="T300" s="2"/>
      <c r="U300" s="2"/>
      <c r="V300" s="2"/>
      <c r="W300" s="2"/>
      <c r="X300" s="2"/>
      <c r="Y300" s="2"/>
      <c r="Z300" s="2"/>
      <c r="AM300" s="2"/>
      <c r="AN300" s="2"/>
      <c r="AO300" s="1"/>
      <c r="AP300" s="2"/>
      <c r="AQ300" s="2"/>
      <c r="AR300" s="2"/>
      <c r="AS300" s="2"/>
      <c r="AT300" s="2"/>
      <c r="AU300" s="2"/>
      <c r="AV300" s="2"/>
      <c r="AW300" s="2"/>
      <c r="AX300" s="2"/>
      <c r="AY300" s="2"/>
      <c r="AZ300" s="2"/>
      <c r="BM300" s="2"/>
      <c r="BN300" s="2"/>
      <c r="BO300" s="1"/>
      <c r="BP300" s="2"/>
      <c r="BQ300" s="2"/>
      <c r="BR300" s="2"/>
      <c r="BS300" s="2"/>
      <c r="BT300" s="2"/>
      <c r="BU300" s="2"/>
      <c r="BV300" s="2"/>
    </row>
    <row r="301" spans="13:74">
      <c r="M301" s="2"/>
      <c r="N301" s="2"/>
      <c r="O301" s="1"/>
      <c r="P301" s="2"/>
      <c r="Q301" s="2"/>
      <c r="R301" s="2"/>
      <c r="S301" s="2"/>
      <c r="T301" s="2"/>
      <c r="U301" s="2"/>
      <c r="V301" s="2"/>
      <c r="W301" s="2"/>
      <c r="X301" s="2"/>
      <c r="Y301" s="2"/>
      <c r="Z301" s="2"/>
      <c r="AM301" s="2"/>
      <c r="AN301" s="2"/>
      <c r="AO301" s="1"/>
      <c r="AP301" s="2"/>
      <c r="AQ301" s="2"/>
      <c r="AR301" s="2"/>
      <c r="AS301" s="2"/>
      <c r="AT301" s="2"/>
      <c r="AU301" s="2"/>
      <c r="AV301" s="2"/>
      <c r="AW301" s="2"/>
      <c r="AX301" s="2"/>
      <c r="AY301" s="2"/>
      <c r="AZ301" s="2"/>
      <c r="BM301" s="2"/>
      <c r="BN301" s="2"/>
      <c r="BO301" s="1"/>
      <c r="BP301" s="2"/>
      <c r="BQ301" s="2"/>
      <c r="BR301" s="2"/>
      <c r="BS301" s="2"/>
      <c r="BT301" s="2"/>
      <c r="BU301" s="2"/>
      <c r="BV301" s="2"/>
    </row>
    <row r="302" spans="13:74">
      <c r="M302" s="2"/>
      <c r="N302" s="2"/>
      <c r="O302" s="1"/>
      <c r="P302" s="2"/>
      <c r="Q302" s="2"/>
      <c r="R302" s="2"/>
      <c r="S302" s="2"/>
      <c r="T302" s="2"/>
      <c r="U302" s="2"/>
      <c r="V302" s="2"/>
      <c r="W302" s="2"/>
      <c r="X302" s="2"/>
      <c r="Y302" s="2"/>
      <c r="Z302" s="2"/>
      <c r="AM302" s="2"/>
      <c r="AN302" s="2"/>
      <c r="AO302" s="1"/>
      <c r="AP302" s="2"/>
      <c r="AQ302" s="2"/>
      <c r="AR302" s="2"/>
      <c r="AS302" s="2"/>
      <c r="AT302" s="2"/>
      <c r="AU302" s="2"/>
      <c r="AV302" s="2"/>
      <c r="AW302" s="2"/>
      <c r="AX302" s="2"/>
      <c r="AY302" s="2"/>
      <c r="AZ302" s="2"/>
      <c r="BM302" s="2"/>
      <c r="BN302" s="2"/>
      <c r="BO302" s="1"/>
      <c r="BP302" s="2"/>
      <c r="BQ302" s="2"/>
      <c r="BR302" s="2"/>
      <c r="BS302" s="2"/>
      <c r="BT302" s="2"/>
      <c r="BU302" s="2"/>
      <c r="BV302" s="2"/>
    </row>
    <row r="303" spans="13:74">
      <c r="P303" s="1"/>
      <c r="Q303" s="1"/>
      <c r="R303" s="1"/>
      <c r="S303" s="1"/>
      <c r="T303" s="1"/>
      <c r="U303" s="166">
        <f>IFERROR(+COUNTIF(U306:U400,"SI")/(COUNTIF(U306:U400,"SI")+COUNTIF(U306:U400,"Non")),0)</f>
        <v>0.97222222222222221</v>
      </c>
      <c r="V303" s="166">
        <f>IFERROR(+COUNTIF(V306:V400,"SI")/(COUNTIF(V306:V400,"SI")+COUNTIF(V306:V400,"Non")),0)</f>
        <v>0.97222222222222221</v>
      </c>
      <c r="AC303" s="176"/>
      <c r="AP303" s="1"/>
      <c r="AQ303" s="1"/>
      <c r="AR303" s="1"/>
      <c r="AS303" s="1"/>
      <c r="AT303" s="1"/>
      <c r="AU303" s="166">
        <f>IFERROR(+COUNTIF(AU306:AU400,"SI")/(COUNTIF(AU306:AU400,"SI")+COUNTIF(AU306:AU400,"Non")),0)</f>
        <v>0</v>
      </c>
      <c r="AV303" s="166">
        <f>IFERROR(+COUNTIF(AV306:AV400,"SI")/(COUNTIF(AV306:AV400,"SI")+COUNTIF(AV306:AV400,"Non")),0)</f>
        <v>0</v>
      </c>
      <c r="BP303" s="1"/>
      <c r="BQ303" s="1"/>
      <c r="BR303" s="1"/>
      <c r="BS303" s="1"/>
      <c r="BT303" s="1"/>
      <c r="BU303" s="166">
        <f>IFERROR(+COUNTIF(BU306:BU400,"SI")/(COUNTIF(BU306:BU400,"SI")+COUNTIF(BU306:BU400,"Non")),0)</f>
        <v>0</v>
      </c>
      <c r="BV303" s="166">
        <f>IFERROR(+COUNTIF(BV306:BV400,"SI")/(COUNTIF(BV306:BV400,"SI")+COUNTIF(BV306:BV400,"Non")),0)</f>
        <v>0</v>
      </c>
    </row>
    <row r="304" spans="13:74" ht="15" customHeight="1">
      <c r="M304" s="588" t="s">
        <v>151</v>
      </c>
      <c r="N304" s="588" t="s">
        <v>485</v>
      </c>
      <c r="O304" s="588"/>
      <c r="P304" s="588" t="s">
        <v>486</v>
      </c>
      <c r="Q304" s="589" t="s">
        <v>487</v>
      </c>
      <c r="R304" s="588" t="s">
        <v>488</v>
      </c>
      <c r="S304" s="591" t="s">
        <v>262</v>
      </c>
      <c r="T304" s="591" t="s">
        <v>263</v>
      </c>
      <c r="U304" s="591" t="s">
        <v>264</v>
      </c>
      <c r="V304" s="591" t="s">
        <v>265</v>
      </c>
      <c r="AM304" s="588" t="s">
        <v>151</v>
      </c>
      <c r="AN304" s="588" t="s">
        <v>485</v>
      </c>
      <c r="AO304" s="588"/>
      <c r="AP304" s="588" t="s">
        <v>486</v>
      </c>
      <c r="AQ304" s="589" t="s">
        <v>487</v>
      </c>
      <c r="AR304" s="588" t="s">
        <v>488</v>
      </c>
      <c r="AS304" s="591" t="s">
        <v>262</v>
      </c>
      <c r="AT304" s="591" t="s">
        <v>263</v>
      </c>
      <c r="AU304" s="591" t="s">
        <v>264</v>
      </c>
      <c r="AV304" s="591" t="s">
        <v>265</v>
      </c>
      <c r="BM304" s="588" t="s">
        <v>151</v>
      </c>
      <c r="BN304" s="588" t="s">
        <v>485</v>
      </c>
      <c r="BO304" s="588"/>
      <c r="BP304" s="588" t="s">
        <v>486</v>
      </c>
      <c r="BQ304" s="589" t="s">
        <v>487</v>
      </c>
      <c r="BR304" s="588" t="s">
        <v>488</v>
      </c>
      <c r="BS304" s="591" t="s">
        <v>262</v>
      </c>
      <c r="BT304" s="591" t="s">
        <v>263</v>
      </c>
      <c r="BU304" s="591" t="s">
        <v>264</v>
      </c>
      <c r="BV304" s="591" t="s">
        <v>265</v>
      </c>
    </row>
    <row r="305" spans="13:74">
      <c r="M305" s="588"/>
      <c r="N305" s="588"/>
      <c r="O305" s="588"/>
      <c r="P305" s="588"/>
      <c r="Q305" s="590"/>
      <c r="R305" s="588"/>
      <c r="S305" s="591"/>
      <c r="T305" s="591"/>
      <c r="U305" s="591"/>
      <c r="V305" s="591"/>
      <c r="AM305" s="588"/>
      <c r="AN305" s="588"/>
      <c r="AO305" s="588"/>
      <c r="AP305" s="588"/>
      <c r="AQ305" s="590"/>
      <c r="AR305" s="588"/>
      <c r="AS305" s="591"/>
      <c r="AT305" s="591"/>
      <c r="AU305" s="591"/>
      <c r="AV305" s="591"/>
      <c r="BM305" s="588"/>
      <c r="BN305" s="588"/>
      <c r="BO305" s="588"/>
      <c r="BP305" s="588"/>
      <c r="BQ305" s="590"/>
      <c r="BR305" s="588"/>
      <c r="BS305" s="591"/>
      <c r="BT305" s="591"/>
      <c r="BU305" s="591"/>
      <c r="BV305" s="591"/>
    </row>
    <row r="306" spans="13:74" ht="22.5" customHeight="1">
      <c r="M306" s="586" t="s">
        <v>597</v>
      </c>
      <c r="N306" s="472">
        <v>26904</v>
      </c>
      <c r="O306" s="472" t="s">
        <v>598</v>
      </c>
      <c r="P306" s="472" t="s">
        <v>491</v>
      </c>
      <c r="Q306" s="473">
        <v>1</v>
      </c>
      <c r="R306" s="501">
        <v>0.94736842105263197</v>
      </c>
      <c r="S306" s="504">
        <v>0.85</v>
      </c>
      <c r="T306" s="504">
        <v>0.55000000000000004</v>
      </c>
      <c r="U306" s="170" t="str">
        <f t="shared" ref="U306:U341" si="28">+IF(Q306=0,"----",IF(Q306&gt;=S306,"SI","NON"))</f>
        <v>SI</v>
      </c>
      <c r="V306" s="171" t="str">
        <f t="shared" ref="V306:V341" si="29">+IF(R306=0,"----",IF(R306&gt;=T306,"SI","NON"))</f>
        <v>SI</v>
      </c>
      <c r="W306" s="503"/>
      <c r="X306" s="503"/>
      <c r="AM306" s="586" t="s">
        <v>597</v>
      </c>
      <c r="AN306" s="472">
        <v>26904</v>
      </c>
      <c r="AO306" s="472" t="s">
        <v>598</v>
      </c>
      <c r="AP306" s="472"/>
      <c r="AQ306" s="473"/>
      <c r="AR306" s="473"/>
      <c r="AS306" s="169"/>
      <c r="AT306" s="169"/>
      <c r="AU306" s="170" t="str">
        <f>+IF(AQ306=0,"----",IF(AQ306&gt;=AS306,"SI","NON"))</f>
        <v>----</v>
      </c>
      <c r="AV306" s="171" t="str">
        <f>+IF(AR306=0,"----",IF(AR306&gt;=AT306,"SI","NON"))</f>
        <v>----</v>
      </c>
      <c r="BM306" s="586" t="s">
        <v>597</v>
      </c>
      <c r="BN306" s="472">
        <v>26904</v>
      </c>
      <c r="BO306" s="472" t="s">
        <v>598</v>
      </c>
      <c r="BP306" s="472"/>
      <c r="BQ306" s="473"/>
      <c r="BR306" s="473"/>
      <c r="BS306" s="169"/>
      <c r="BT306" s="169"/>
      <c r="BU306" s="170" t="str">
        <f>+IF(BQ306=0,"----",IF(BQ306&gt;=BS306,"SI","NON"))</f>
        <v>----</v>
      </c>
      <c r="BV306" s="171" t="str">
        <f>+IF(BR306=0,"----",IF(BR306&gt;=BT306,"SI","NON"))</f>
        <v>----</v>
      </c>
    </row>
    <row r="307" spans="13:74">
      <c r="M307" s="586"/>
      <c r="N307" s="472">
        <v>26905</v>
      </c>
      <c r="O307" s="472" t="s">
        <v>599</v>
      </c>
      <c r="P307" s="472" t="s">
        <v>491</v>
      </c>
      <c r="Q307" s="473">
        <v>0.86666666666666703</v>
      </c>
      <c r="R307" s="501">
        <v>0.8125</v>
      </c>
      <c r="S307" s="504">
        <v>0.85</v>
      </c>
      <c r="T307" s="504">
        <v>0.55000000000000004</v>
      </c>
      <c r="U307" s="170" t="str">
        <f t="shared" si="28"/>
        <v>SI</v>
      </c>
      <c r="V307" s="171" t="str">
        <f t="shared" si="29"/>
        <v>SI</v>
      </c>
      <c r="W307" s="2"/>
      <c r="AM307" s="586"/>
      <c r="AN307" s="472">
        <v>26905</v>
      </c>
      <c r="AO307" s="472" t="s">
        <v>599</v>
      </c>
      <c r="AP307" s="472"/>
      <c r="AQ307" s="473"/>
      <c r="AR307" s="473"/>
      <c r="AS307" s="169"/>
      <c r="AT307" s="169"/>
      <c r="AU307" s="170" t="str">
        <f t="shared" ref="AU307:AU341" si="30">+IF(AQ307=0,"----",IF(AQ307&gt;=AS307,"SI","NON"))</f>
        <v>----</v>
      </c>
      <c r="AV307" s="171" t="str">
        <f t="shared" ref="AV307:AV341" si="31">+IF(AR307=0,"----",IF(AR307&gt;=AT307,"SI","NON"))</f>
        <v>----</v>
      </c>
      <c r="BM307" s="586"/>
      <c r="BN307" s="472">
        <v>26905</v>
      </c>
      <c r="BO307" s="472" t="s">
        <v>599</v>
      </c>
      <c r="BP307" s="472"/>
      <c r="BQ307" s="473"/>
      <c r="BR307" s="473"/>
      <c r="BS307" s="169"/>
      <c r="BT307" s="169"/>
      <c r="BU307" s="170" t="str">
        <f t="shared" ref="BU307:BU341" si="32">+IF(BQ307=0,"----",IF(BQ307&gt;=BS307,"SI","NON"))</f>
        <v>----</v>
      </c>
      <c r="BV307" s="171" t="str">
        <f t="shared" ref="BV307:BV341" si="33">+IF(BR307=0,"----",IF(BR307&gt;=BT307,"SI","NON"))</f>
        <v>----</v>
      </c>
    </row>
    <row r="308" spans="13:74">
      <c r="M308" s="586"/>
      <c r="N308" s="472">
        <v>26906</v>
      </c>
      <c r="O308" s="472" t="s">
        <v>600</v>
      </c>
      <c r="P308" s="472" t="s">
        <v>491</v>
      </c>
      <c r="Q308" s="473">
        <v>1</v>
      </c>
      <c r="R308" s="501">
        <v>0.92857142857142905</v>
      </c>
      <c r="S308" s="504">
        <v>0.85</v>
      </c>
      <c r="T308" s="504">
        <v>0.55000000000000004</v>
      </c>
      <c r="U308" s="170" t="str">
        <f t="shared" si="28"/>
        <v>SI</v>
      </c>
      <c r="V308" s="171" t="str">
        <f t="shared" si="29"/>
        <v>SI</v>
      </c>
      <c r="W308" s="2"/>
      <c r="AM308" s="586"/>
      <c r="AN308" s="472">
        <v>26906</v>
      </c>
      <c r="AO308" s="472" t="s">
        <v>600</v>
      </c>
      <c r="AP308" s="472"/>
      <c r="AQ308" s="473"/>
      <c r="AR308" s="473"/>
      <c r="AS308" s="169"/>
      <c r="AT308" s="169"/>
      <c r="AU308" s="170" t="str">
        <f t="shared" si="30"/>
        <v>----</v>
      </c>
      <c r="AV308" s="171" t="str">
        <f t="shared" si="31"/>
        <v>----</v>
      </c>
      <c r="BM308" s="586"/>
      <c r="BN308" s="472">
        <v>26906</v>
      </c>
      <c r="BO308" s="472" t="s">
        <v>600</v>
      </c>
      <c r="BP308" s="472"/>
      <c r="BQ308" s="473"/>
      <c r="BR308" s="473"/>
      <c r="BS308" s="169"/>
      <c r="BT308" s="169"/>
      <c r="BU308" s="170" t="str">
        <f t="shared" si="32"/>
        <v>----</v>
      </c>
      <c r="BV308" s="171" t="str">
        <f t="shared" si="33"/>
        <v>----</v>
      </c>
    </row>
    <row r="309" spans="13:74">
      <c r="M309" s="586"/>
      <c r="N309" s="472">
        <v>26907</v>
      </c>
      <c r="O309" s="472" t="s">
        <v>601</v>
      </c>
      <c r="P309" s="472" t="s">
        <v>491</v>
      </c>
      <c r="Q309" s="473">
        <v>1</v>
      </c>
      <c r="R309" s="501">
        <v>0.88888888888888895</v>
      </c>
      <c r="S309" s="504">
        <v>0.85</v>
      </c>
      <c r="T309" s="504">
        <v>0.55000000000000004</v>
      </c>
      <c r="U309" s="170" t="str">
        <f t="shared" si="28"/>
        <v>SI</v>
      </c>
      <c r="V309" s="171" t="str">
        <f t="shared" si="29"/>
        <v>SI</v>
      </c>
      <c r="W309" s="2"/>
      <c r="AM309" s="586"/>
      <c r="AN309" s="472">
        <v>26907</v>
      </c>
      <c r="AO309" s="472" t="s">
        <v>601</v>
      </c>
      <c r="AP309" s="472"/>
      <c r="AQ309" s="473"/>
      <c r="AR309" s="473"/>
      <c r="AS309" s="169"/>
      <c r="AT309" s="169"/>
      <c r="AU309" s="170" t="str">
        <f t="shared" si="30"/>
        <v>----</v>
      </c>
      <c r="AV309" s="171" t="str">
        <f t="shared" si="31"/>
        <v>----</v>
      </c>
      <c r="BM309" s="586"/>
      <c r="BN309" s="472">
        <v>26907</v>
      </c>
      <c r="BO309" s="472" t="s">
        <v>601</v>
      </c>
      <c r="BP309" s="472"/>
      <c r="BQ309" s="473"/>
      <c r="BR309" s="473"/>
      <c r="BS309" s="169"/>
      <c r="BT309" s="169"/>
      <c r="BU309" s="170" t="str">
        <f t="shared" si="32"/>
        <v>----</v>
      </c>
      <c r="BV309" s="171" t="str">
        <f t="shared" si="33"/>
        <v>----</v>
      </c>
    </row>
    <row r="310" spans="13:74">
      <c r="M310" s="586"/>
      <c r="N310" s="472">
        <v>26908</v>
      </c>
      <c r="O310" s="472" t="s">
        <v>602</v>
      </c>
      <c r="P310" s="472" t="s">
        <v>491</v>
      </c>
      <c r="Q310" s="473">
        <v>0.90476190476190499</v>
      </c>
      <c r="R310" s="501">
        <v>0.86363636363636398</v>
      </c>
      <c r="S310" s="504">
        <v>0.85</v>
      </c>
      <c r="T310" s="504">
        <v>0.55000000000000004</v>
      </c>
      <c r="U310" s="170" t="str">
        <f t="shared" si="28"/>
        <v>SI</v>
      </c>
      <c r="V310" s="171" t="str">
        <f t="shared" si="29"/>
        <v>SI</v>
      </c>
      <c r="W310" s="2"/>
      <c r="AM310" s="586"/>
      <c r="AN310" s="472">
        <v>26908</v>
      </c>
      <c r="AO310" s="472" t="s">
        <v>602</v>
      </c>
      <c r="AP310" s="472"/>
      <c r="AQ310" s="473"/>
      <c r="AR310" s="473"/>
      <c r="AS310" s="169"/>
      <c r="AT310" s="169"/>
      <c r="AU310" s="170" t="str">
        <f t="shared" si="30"/>
        <v>----</v>
      </c>
      <c r="AV310" s="171" t="str">
        <f t="shared" si="31"/>
        <v>----</v>
      </c>
      <c r="BM310" s="586"/>
      <c r="BN310" s="472">
        <v>26908</v>
      </c>
      <c r="BO310" s="472" t="s">
        <v>602</v>
      </c>
      <c r="BP310" s="472"/>
      <c r="BQ310" s="473"/>
      <c r="BR310" s="473"/>
      <c r="BS310" s="169"/>
      <c r="BT310" s="169"/>
      <c r="BU310" s="170" t="str">
        <f t="shared" si="32"/>
        <v>----</v>
      </c>
      <c r="BV310" s="171" t="str">
        <f t="shared" si="33"/>
        <v>----</v>
      </c>
    </row>
    <row r="311" spans="13:74" ht="24">
      <c r="M311" s="586"/>
      <c r="N311" s="472">
        <v>26909</v>
      </c>
      <c r="O311" s="472" t="s">
        <v>603</v>
      </c>
      <c r="P311" s="472" t="s">
        <v>491</v>
      </c>
      <c r="Q311" s="473">
        <v>0.93333333333333302</v>
      </c>
      <c r="R311" s="501">
        <v>0.875</v>
      </c>
      <c r="S311" s="504">
        <v>0.85</v>
      </c>
      <c r="T311" s="504">
        <v>0.55000000000000004</v>
      </c>
      <c r="U311" s="170" t="str">
        <f t="shared" si="28"/>
        <v>SI</v>
      </c>
      <c r="V311" s="171" t="str">
        <f t="shared" si="29"/>
        <v>SI</v>
      </c>
      <c r="W311" s="2"/>
      <c r="AM311" s="586"/>
      <c r="AN311" s="472">
        <v>26909</v>
      </c>
      <c r="AO311" s="472" t="s">
        <v>603</v>
      </c>
      <c r="AP311" s="472"/>
      <c r="AQ311" s="473"/>
      <c r="AR311" s="473"/>
      <c r="AS311" s="169"/>
      <c r="AT311" s="169"/>
      <c r="AU311" s="170" t="str">
        <f t="shared" si="30"/>
        <v>----</v>
      </c>
      <c r="AV311" s="171" t="str">
        <f t="shared" si="31"/>
        <v>----</v>
      </c>
      <c r="BM311" s="586"/>
      <c r="BN311" s="472">
        <v>26909</v>
      </c>
      <c r="BO311" s="472" t="s">
        <v>603</v>
      </c>
      <c r="BP311" s="472"/>
      <c r="BQ311" s="473"/>
      <c r="BR311" s="473"/>
      <c r="BS311" s="169"/>
      <c r="BT311" s="169"/>
      <c r="BU311" s="170" t="str">
        <f t="shared" si="32"/>
        <v>----</v>
      </c>
      <c r="BV311" s="171" t="str">
        <f t="shared" si="33"/>
        <v>----</v>
      </c>
    </row>
    <row r="312" spans="13:74" ht="24">
      <c r="M312" s="586"/>
      <c r="N312" s="472">
        <v>26910</v>
      </c>
      <c r="O312" s="472" t="s">
        <v>604</v>
      </c>
      <c r="P312" s="472" t="s">
        <v>491</v>
      </c>
      <c r="Q312" s="473">
        <v>1</v>
      </c>
      <c r="R312" s="501">
        <v>0.94444444444444398</v>
      </c>
      <c r="S312" s="504">
        <v>0.85</v>
      </c>
      <c r="T312" s="504">
        <v>0.55000000000000004</v>
      </c>
      <c r="U312" s="170" t="str">
        <f t="shared" si="28"/>
        <v>SI</v>
      </c>
      <c r="V312" s="171" t="str">
        <f t="shared" si="29"/>
        <v>SI</v>
      </c>
      <c r="W312" s="2"/>
      <c r="AM312" s="586"/>
      <c r="AN312" s="472">
        <v>26910</v>
      </c>
      <c r="AO312" s="472" t="s">
        <v>604</v>
      </c>
      <c r="AP312" s="472"/>
      <c r="AQ312" s="473"/>
      <c r="AR312" s="473"/>
      <c r="AS312" s="169"/>
      <c r="AT312" s="169"/>
      <c r="AU312" s="170" t="str">
        <f t="shared" si="30"/>
        <v>----</v>
      </c>
      <c r="AV312" s="171" t="str">
        <f t="shared" si="31"/>
        <v>----</v>
      </c>
      <c r="BM312" s="586"/>
      <c r="BN312" s="472">
        <v>26910</v>
      </c>
      <c r="BO312" s="472" t="s">
        <v>604</v>
      </c>
      <c r="BP312" s="472"/>
      <c r="BQ312" s="473"/>
      <c r="BR312" s="473"/>
      <c r="BS312" s="169"/>
      <c r="BT312" s="169"/>
      <c r="BU312" s="170" t="str">
        <f t="shared" si="32"/>
        <v>----</v>
      </c>
      <c r="BV312" s="171" t="str">
        <f t="shared" si="33"/>
        <v>----</v>
      </c>
    </row>
    <row r="313" spans="13:74" ht="24">
      <c r="M313" s="586"/>
      <c r="N313" s="472">
        <v>26911</v>
      </c>
      <c r="O313" s="472" t="s">
        <v>605</v>
      </c>
      <c r="P313" s="472" t="s">
        <v>491</v>
      </c>
      <c r="Q313" s="473">
        <v>1</v>
      </c>
      <c r="R313" s="501">
        <v>0.94444444444444398</v>
      </c>
      <c r="S313" s="504">
        <v>0.85</v>
      </c>
      <c r="T313" s="504">
        <v>0.55000000000000004</v>
      </c>
      <c r="U313" s="170" t="str">
        <f t="shared" si="28"/>
        <v>SI</v>
      </c>
      <c r="V313" s="171" t="str">
        <f t="shared" si="29"/>
        <v>SI</v>
      </c>
      <c r="W313" s="2"/>
      <c r="AM313" s="586"/>
      <c r="AN313" s="472">
        <v>26911</v>
      </c>
      <c r="AO313" s="472" t="s">
        <v>605</v>
      </c>
      <c r="AP313" s="472"/>
      <c r="AQ313" s="473"/>
      <c r="AR313" s="473"/>
      <c r="AS313" s="169"/>
      <c r="AT313" s="169"/>
      <c r="AU313" s="170" t="str">
        <f t="shared" si="30"/>
        <v>----</v>
      </c>
      <c r="AV313" s="171" t="str">
        <f t="shared" si="31"/>
        <v>----</v>
      </c>
      <c r="BM313" s="586"/>
      <c r="BN313" s="472">
        <v>26911</v>
      </c>
      <c r="BO313" s="472" t="s">
        <v>605</v>
      </c>
      <c r="BP313" s="472"/>
      <c r="BQ313" s="473"/>
      <c r="BR313" s="473"/>
      <c r="BS313" s="169"/>
      <c r="BT313" s="169"/>
      <c r="BU313" s="170" t="str">
        <f t="shared" si="32"/>
        <v>----</v>
      </c>
      <c r="BV313" s="171" t="str">
        <f t="shared" si="33"/>
        <v>----</v>
      </c>
    </row>
    <row r="314" spans="13:74" ht="24">
      <c r="M314" s="586"/>
      <c r="N314" s="472">
        <v>26912</v>
      </c>
      <c r="O314" s="472" t="s">
        <v>606</v>
      </c>
      <c r="P314" s="472" t="s">
        <v>491</v>
      </c>
      <c r="Q314" s="473">
        <v>0.9375</v>
      </c>
      <c r="R314" s="501">
        <v>0.88235294117647101</v>
      </c>
      <c r="S314" s="504">
        <v>0.85</v>
      </c>
      <c r="T314" s="504">
        <v>0.55000000000000004</v>
      </c>
      <c r="U314" s="170" t="str">
        <f t="shared" si="28"/>
        <v>SI</v>
      </c>
      <c r="V314" s="171" t="str">
        <f t="shared" si="29"/>
        <v>SI</v>
      </c>
      <c r="W314" s="2"/>
      <c r="AM314" s="586"/>
      <c r="AN314" s="472">
        <v>26912</v>
      </c>
      <c r="AO314" s="472" t="s">
        <v>606</v>
      </c>
      <c r="AP314" s="472"/>
      <c r="AQ314" s="473"/>
      <c r="AR314" s="473"/>
      <c r="AS314" s="169"/>
      <c r="AT314" s="169"/>
      <c r="AU314" s="170" t="str">
        <f t="shared" si="30"/>
        <v>----</v>
      </c>
      <c r="AV314" s="171" t="str">
        <f t="shared" si="31"/>
        <v>----</v>
      </c>
      <c r="BM314" s="586"/>
      <c r="BN314" s="472">
        <v>26912</v>
      </c>
      <c r="BO314" s="472" t="s">
        <v>606</v>
      </c>
      <c r="BP314" s="472"/>
      <c r="BQ314" s="473"/>
      <c r="BR314" s="473"/>
      <c r="BS314" s="169"/>
      <c r="BT314" s="169"/>
      <c r="BU314" s="170" t="str">
        <f t="shared" si="32"/>
        <v>----</v>
      </c>
      <c r="BV314" s="171" t="str">
        <f t="shared" si="33"/>
        <v>----</v>
      </c>
    </row>
    <row r="315" spans="13:74">
      <c r="M315" s="586"/>
      <c r="N315" s="472">
        <v>26916</v>
      </c>
      <c r="O315" s="472" t="s">
        <v>607</v>
      </c>
      <c r="P315" s="472" t="s">
        <v>491</v>
      </c>
      <c r="Q315" s="473">
        <v>1</v>
      </c>
      <c r="R315" s="501">
        <v>1</v>
      </c>
      <c r="S315" s="504">
        <v>0.85</v>
      </c>
      <c r="T315" s="504">
        <v>0.55000000000000004</v>
      </c>
      <c r="U315" s="170" t="str">
        <f t="shared" si="28"/>
        <v>SI</v>
      </c>
      <c r="V315" s="171" t="str">
        <f t="shared" si="29"/>
        <v>SI</v>
      </c>
      <c r="W315" s="2"/>
      <c r="AM315" s="586"/>
      <c r="AN315" s="472">
        <v>26916</v>
      </c>
      <c r="AO315" s="472" t="s">
        <v>607</v>
      </c>
      <c r="AP315" s="472"/>
      <c r="AQ315" s="473"/>
      <c r="AR315" s="473"/>
      <c r="AS315" s="169"/>
      <c r="AT315" s="169"/>
      <c r="AU315" s="170" t="str">
        <f t="shared" si="30"/>
        <v>----</v>
      </c>
      <c r="AV315" s="171" t="str">
        <f t="shared" si="31"/>
        <v>----</v>
      </c>
      <c r="BM315" s="586"/>
      <c r="BN315" s="472">
        <v>26916</v>
      </c>
      <c r="BO315" s="472" t="s">
        <v>607</v>
      </c>
      <c r="BP315" s="472"/>
      <c r="BQ315" s="473"/>
      <c r="BR315" s="473"/>
      <c r="BS315" s="169"/>
      <c r="BT315" s="169"/>
      <c r="BU315" s="170" t="str">
        <f t="shared" si="32"/>
        <v>----</v>
      </c>
      <c r="BV315" s="171" t="str">
        <f t="shared" si="33"/>
        <v>----</v>
      </c>
    </row>
    <row r="316" spans="13:74">
      <c r="M316" s="586"/>
      <c r="N316" s="472">
        <v>26917</v>
      </c>
      <c r="O316" s="472" t="s">
        <v>608</v>
      </c>
      <c r="P316" s="472" t="s">
        <v>491</v>
      </c>
      <c r="Q316" s="473">
        <v>1</v>
      </c>
      <c r="R316" s="501">
        <v>1</v>
      </c>
      <c r="S316" s="504">
        <v>0.85</v>
      </c>
      <c r="T316" s="504">
        <v>0.55000000000000004</v>
      </c>
      <c r="U316" s="170" t="str">
        <f t="shared" si="28"/>
        <v>SI</v>
      </c>
      <c r="V316" s="171" t="str">
        <f t="shared" si="29"/>
        <v>SI</v>
      </c>
      <c r="W316" s="2"/>
      <c r="AM316" s="586"/>
      <c r="AN316" s="472">
        <v>26917</v>
      </c>
      <c r="AO316" s="472" t="s">
        <v>608</v>
      </c>
      <c r="AP316" s="472"/>
      <c r="AQ316" s="473"/>
      <c r="AR316" s="473"/>
      <c r="AS316" s="169"/>
      <c r="AT316" s="169"/>
      <c r="AU316" s="170" t="str">
        <f t="shared" si="30"/>
        <v>----</v>
      </c>
      <c r="AV316" s="171" t="str">
        <f t="shared" si="31"/>
        <v>----</v>
      </c>
      <c r="BM316" s="586"/>
      <c r="BN316" s="472">
        <v>26917</v>
      </c>
      <c r="BO316" s="472" t="s">
        <v>608</v>
      </c>
      <c r="BP316" s="472"/>
      <c r="BQ316" s="473"/>
      <c r="BR316" s="473"/>
      <c r="BS316" s="169"/>
      <c r="BT316" s="169"/>
      <c r="BU316" s="170" t="str">
        <f t="shared" si="32"/>
        <v>----</v>
      </c>
      <c r="BV316" s="171" t="str">
        <f t="shared" si="33"/>
        <v>----</v>
      </c>
    </row>
    <row r="317" spans="13:74">
      <c r="M317" s="586"/>
      <c r="N317" s="472">
        <v>26918</v>
      </c>
      <c r="O317" s="472" t="s">
        <v>609</v>
      </c>
      <c r="P317" s="472" t="s">
        <v>491</v>
      </c>
      <c r="Q317" s="473">
        <v>1</v>
      </c>
      <c r="R317" s="501">
        <v>1</v>
      </c>
      <c r="S317" s="504">
        <v>0.85</v>
      </c>
      <c r="T317" s="504">
        <v>0.55000000000000004</v>
      </c>
      <c r="U317" s="170" t="str">
        <f t="shared" si="28"/>
        <v>SI</v>
      </c>
      <c r="V317" s="171" t="str">
        <f t="shared" si="29"/>
        <v>SI</v>
      </c>
      <c r="W317" s="2"/>
      <c r="AM317" s="586"/>
      <c r="AN317" s="472">
        <v>26918</v>
      </c>
      <c r="AO317" s="472" t="s">
        <v>609</v>
      </c>
      <c r="AP317" s="472"/>
      <c r="AQ317" s="473"/>
      <c r="AR317" s="473"/>
      <c r="AS317" s="169"/>
      <c r="AT317" s="169"/>
      <c r="AU317" s="170" t="str">
        <f t="shared" si="30"/>
        <v>----</v>
      </c>
      <c r="AV317" s="171" t="str">
        <f t="shared" si="31"/>
        <v>----</v>
      </c>
      <c r="BM317" s="586"/>
      <c r="BN317" s="472">
        <v>26918</v>
      </c>
      <c r="BO317" s="472" t="s">
        <v>609</v>
      </c>
      <c r="BP317" s="472"/>
      <c r="BQ317" s="473"/>
      <c r="BR317" s="473"/>
      <c r="BS317" s="169"/>
      <c r="BT317" s="169"/>
      <c r="BU317" s="170" t="str">
        <f t="shared" si="32"/>
        <v>----</v>
      </c>
      <c r="BV317" s="171" t="str">
        <f t="shared" si="33"/>
        <v>----</v>
      </c>
    </row>
    <row r="318" spans="13:74">
      <c r="M318" s="586"/>
      <c r="N318" s="472">
        <v>26919</v>
      </c>
      <c r="O318" s="472" t="s">
        <v>610</v>
      </c>
      <c r="P318" s="472" t="s">
        <v>491</v>
      </c>
      <c r="Q318" s="473">
        <v>1</v>
      </c>
      <c r="R318" s="501">
        <v>1</v>
      </c>
      <c r="S318" s="504">
        <v>0.85</v>
      </c>
      <c r="T318" s="504">
        <v>0.55000000000000004</v>
      </c>
      <c r="U318" s="170" t="str">
        <f t="shared" si="28"/>
        <v>SI</v>
      </c>
      <c r="V318" s="171" t="str">
        <f t="shared" si="29"/>
        <v>SI</v>
      </c>
      <c r="W318" s="2"/>
      <c r="AM318" s="586"/>
      <c r="AN318" s="472">
        <v>26919</v>
      </c>
      <c r="AO318" s="472" t="s">
        <v>610</v>
      </c>
      <c r="AP318" s="472"/>
      <c r="AQ318" s="473"/>
      <c r="AR318" s="473"/>
      <c r="AS318" s="169"/>
      <c r="AT318" s="169"/>
      <c r="AU318" s="170" t="str">
        <f t="shared" si="30"/>
        <v>----</v>
      </c>
      <c r="AV318" s="171" t="str">
        <f t="shared" si="31"/>
        <v>----</v>
      </c>
      <c r="BM318" s="586"/>
      <c r="BN318" s="472">
        <v>26919</v>
      </c>
      <c r="BO318" s="472" t="s">
        <v>610</v>
      </c>
      <c r="BP318" s="472"/>
      <c r="BQ318" s="473"/>
      <c r="BR318" s="473"/>
      <c r="BS318" s="169"/>
      <c r="BT318" s="169"/>
      <c r="BU318" s="170" t="str">
        <f t="shared" si="32"/>
        <v>----</v>
      </c>
      <c r="BV318" s="171" t="str">
        <f t="shared" si="33"/>
        <v>----</v>
      </c>
    </row>
    <row r="319" spans="13:74" ht="24">
      <c r="M319" s="586"/>
      <c r="N319" s="472">
        <v>26920</v>
      </c>
      <c r="O319" s="472" t="s">
        <v>611</v>
      </c>
      <c r="P319" s="472" t="s">
        <v>491</v>
      </c>
      <c r="Q319" s="473">
        <v>1</v>
      </c>
      <c r="R319" s="501">
        <v>1</v>
      </c>
      <c r="S319" s="504">
        <v>0.85</v>
      </c>
      <c r="T319" s="504">
        <v>0.55000000000000004</v>
      </c>
      <c r="U319" s="170" t="str">
        <f t="shared" si="28"/>
        <v>SI</v>
      </c>
      <c r="V319" s="171" t="str">
        <f t="shared" si="29"/>
        <v>SI</v>
      </c>
      <c r="W319" s="2"/>
      <c r="AM319" s="586"/>
      <c r="AN319" s="472">
        <v>26920</v>
      </c>
      <c r="AO319" s="472" t="s">
        <v>611</v>
      </c>
      <c r="AP319" s="472"/>
      <c r="AQ319" s="473"/>
      <c r="AR319" s="473"/>
      <c r="AS319" s="169"/>
      <c r="AT319" s="169"/>
      <c r="AU319" s="170" t="str">
        <f t="shared" si="30"/>
        <v>----</v>
      </c>
      <c r="AV319" s="171" t="str">
        <f t="shared" si="31"/>
        <v>----</v>
      </c>
      <c r="BM319" s="586"/>
      <c r="BN319" s="472">
        <v>26920</v>
      </c>
      <c r="BO319" s="472" t="s">
        <v>611</v>
      </c>
      <c r="BP319" s="472"/>
      <c r="BQ319" s="473"/>
      <c r="BR319" s="473"/>
      <c r="BS319" s="169"/>
      <c r="BT319" s="169"/>
      <c r="BU319" s="170" t="str">
        <f t="shared" si="32"/>
        <v>----</v>
      </c>
      <c r="BV319" s="171" t="str">
        <f t="shared" si="33"/>
        <v>----</v>
      </c>
    </row>
    <row r="320" spans="13:74">
      <c r="M320" s="586"/>
      <c r="N320" s="472">
        <v>26921</v>
      </c>
      <c r="O320" s="472" t="s">
        <v>612</v>
      </c>
      <c r="P320" s="472" t="s">
        <v>491</v>
      </c>
      <c r="Q320" s="473">
        <v>1</v>
      </c>
      <c r="R320" s="501">
        <v>1</v>
      </c>
      <c r="S320" s="504">
        <v>0.85</v>
      </c>
      <c r="T320" s="504">
        <v>0.55000000000000004</v>
      </c>
      <c r="U320" s="170" t="str">
        <f t="shared" si="28"/>
        <v>SI</v>
      </c>
      <c r="V320" s="171" t="str">
        <f t="shared" si="29"/>
        <v>SI</v>
      </c>
      <c r="W320" s="2"/>
      <c r="AM320" s="586"/>
      <c r="AN320" s="472">
        <v>26921</v>
      </c>
      <c r="AO320" s="472" t="s">
        <v>612</v>
      </c>
      <c r="AP320" s="472"/>
      <c r="AQ320" s="473"/>
      <c r="AR320" s="473"/>
      <c r="AS320" s="169"/>
      <c r="AT320" s="169"/>
      <c r="AU320" s="170" t="str">
        <f t="shared" si="30"/>
        <v>----</v>
      </c>
      <c r="AV320" s="171" t="str">
        <f t="shared" si="31"/>
        <v>----</v>
      </c>
      <c r="BM320" s="586"/>
      <c r="BN320" s="472">
        <v>26921</v>
      </c>
      <c r="BO320" s="472" t="s">
        <v>612</v>
      </c>
      <c r="BP320" s="472"/>
      <c r="BQ320" s="473"/>
      <c r="BR320" s="473"/>
      <c r="BS320" s="169"/>
      <c r="BT320" s="169"/>
      <c r="BU320" s="170" t="str">
        <f t="shared" si="32"/>
        <v>----</v>
      </c>
      <c r="BV320" s="171" t="str">
        <f t="shared" si="33"/>
        <v>----</v>
      </c>
    </row>
    <row r="321" spans="13:74">
      <c r="M321" s="586"/>
      <c r="N321" s="472">
        <v>26922</v>
      </c>
      <c r="O321" s="472" t="s">
        <v>613</v>
      </c>
      <c r="P321" s="472" t="s">
        <v>491</v>
      </c>
      <c r="Q321" s="473">
        <v>1</v>
      </c>
      <c r="R321" s="501">
        <v>1</v>
      </c>
      <c r="S321" s="504">
        <v>0.85</v>
      </c>
      <c r="T321" s="504">
        <v>0.55000000000000004</v>
      </c>
      <c r="U321" s="170" t="str">
        <f t="shared" si="28"/>
        <v>SI</v>
      </c>
      <c r="V321" s="171" t="str">
        <f t="shared" si="29"/>
        <v>SI</v>
      </c>
      <c r="W321" s="2"/>
      <c r="AM321" s="586"/>
      <c r="AN321" s="472">
        <v>26922</v>
      </c>
      <c r="AO321" s="472" t="s">
        <v>613</v>
      </c>
      <c r="AP321" s="472"/>
      <c r="AQ321" s="473"/>
      <c r="AR321" s="473"/>
      <c r="AS321" s="169"/>
      <c r="AT321" s="169"/>
      <c r="AU321" s="170" t="str">
        <f t="shared" si="30"/>
        <v>----</v>
      </c>
      <c r="AV321" s="171" t="str">
        <f t="shared" si="31"/>
        <v>----</v>
      </c>
      <c r="BM321" s="586"/>
      <c r="BN321" s="472">
        <v>26922</v>
      </c>
      <c r="BO321" s="472" t="s">
        <v>613</v>
      </c>
      <c r="BP321" s="472"/>
      <c r="BQ321" s="473"/>
      <c r="BR321" s="473"/>
      <c r="BS321" s="169"/>
      <c r="BT321" s="169"/>
      <c r="BU321" s="170" t="str">
        <f t="shared" si="32"/>
        <v>----</v>
      </c>
      <c r="BV321" s="171" t="str">
        <f t="shared" si="33"/>
        <v>----</v>
      </c>
    </row>
    <row r="322" spans="13:74" ht="24">
      <c r="M322" s="586"/>
      <c r="N322" s="472">
        <v>26923</v>
      </c>
      <c r="O322" s="472" t="s">
        <v>614</v>
      </c>
      <c r="P322" s="472" t="s">
        <v>491</v>
      </c>
      <c r="Q322" s="473">
        <v>1</v>
      </c>
      <c r="R322" s="501">
        <v>0.5</v>
      </c>
      <c r="S322" s="504">
        <v>0.85</v>
      </c>
      <c r="T322" s="504">
        <v>0.55000000000000004</v>
      </c>
      <c r="U322" s="170" t="str">
        <f t="shared" si="28"/>
        <v>SI</v>
      </c>
      <c r="V322" s="171" t="str">
        <f t="shared" si="29"/>
        <v>NON</v>
      </c>
      <c r="W322" s="2"/>
      <c r="AM322" s="586"/>
      <c r="AN322" s="472">
        <v>26923</v>
      </c>
      <c r="AO322" s="472" t="s">
        <v>614</v>
      </c>
      <c r="AP322" s="472"/>
      <c r="AQ322" s="473"/>
      <c r="AR322" s="473"/>
      <c r="AS322" s="169"/>
      <c r="AT322" s="169"/>
      <c r="AU322" s="170" t="str">
        <f t="shared" si="30"/>
        <v>----</v>
      </c>
      <c r="AV322" s="171" t="str">
        <f t="shared" si="31"/>
        <v>----</v>
      </c>
      <c r="BM322" s="586"/>
      <c r="BN322" s="472">
        <v>26923</v>
      </c>
      <c r="BO322" s="472" t="s">
        <v>614</v>
      </c>
      <c r="BP322" s="472"/>
      <c r="BQ322" s="473"/>
      <c r="BR322" s="473"/>
      <c r="BS322" s="169"/>
      <c r="BT322" s="169"/>
      <c r="BU322" s="170" t="str">
        <f t="shared" si="32"/>
        <v>----</v>
      </c>
      <c r="BV322" s="171" t="str">
        <f t="shared" si="33"/>
        <v>----</v>
      </c>
    </row>
    <row r="323" spans="13:74" ht="24">
      <c r="M323" s="586"/>
      <c r="N323" s="472">
        <v>26924</v>
      </c>
      <c r="O323" s="472" t="s">
        <v>615</v>
      </c>
      <c r="P323" s="472" t="s">
        <v>491</v>
      </c>
      <c r="Q323" s="473">
        <v>1</v>
      </c>
      <c r="R323" s="501">
        <v>0.8</v>
      </c>
      <c r="S323" s="504">
        <v>0.85</v>
      </c>
      <c r="T323" s="504">
        <v>0.55000000000000004</v>
      </c>
      <c r="U323" s="170" t="str">
        <f t="shared" si="28"/>
        <v>SI</v>
      </c>
      <c r="V323" s="171" t="str">
        <f t="shared" si="29"/>
        <v>SI</v>
      </c>
      <c r="W323" s="2"/>
      <c r="AM323" s="586"/>
      <c r="AN323" s="472">
        <v>26924</v>
      </c>
      <c r="AO323" s="472" t="s">
        <v>615</v>
      </c>
      <c r="AP323" s="472"/>
      <c r="AQ323" s="473"/>
      <c r="AR323" s="473"/>
      <c r="AS323" s="169"/>
      <c r="AT323" s="169"/>
      <c r="AU323" s="170" t="str">
        <f t="shared" si="30"/>
        <v>----</v>
      </c>
      <c r="AV323" s="171" t="str">
        <f t="shared" si="31"/>
        <v>----</v>
      </c>
      <c r="BM323" s="586"/>
      <c r="BN323" s="472">
        <v>26924</v>
      </c>
      <c r="BO323" s="472" t="s">
        <v>615</v>
      </c>
      <c r="BP323" s="472"/>
      <c r="BQ323" s="473"/>
      <c r="BR323" s="473"/>
      <c r="BS323" s="169"/>
      <c r="BT323" s="169"/>
      <c r="BU323" s="170" t="str">
        <f t="shared" si="32"/>
        <v>----</v>
      </c>
      <c r="BV323" s="171" t="str">
        <f t="shared" si="33"/>
        <v>----</v>
      </c>
    </row>
    <row r="324" spans="13:74">
      <c r="M324" s="586"/>
      <c r="N324" s="472">
        <v>26934</v>
      </c>
      <c r="O324" s="472" t="s">
        <v>616</v>
      </c>
      <c r="P324" s="472" t="s">
        <v>491</v>
      </c>
      <c r="Q324" s="473">
        <v>1</v>
      </c>
      <c r="R324" s="501">
        <v>1</v>
      </c>
      <c r="S324" s="504">
        <v>0.85</v>
      </c>
      <c r="T324" s="504">
        <v>0.55000000000000004</v>
      </c>
      <c r="U324" s="170" t="str">
        <f t="shared" si="28"/>
        <v>SI</v>
      </c>
      <c r="V324" s="171" t="str">
        <f t="shared" si="29"/>
        <v>SI</v>
      </c>
      <c r="W324" s="2"/>
      <c r="AM324" s="586"/>
      <c r="AN324" s="472">
        <v>26934</v>
      </c>
      <c r="AO324" s="472" t="s">
        <v>616</v>
      </c>
      <c r="AP324" s="472"/>
      <c r="AQ324" s="473"/>
      <c r="AR324" s="473"/>
      <c r="AS324" s="169"/>
      <c r="AT324" s="169"/>
      <c r="AU324" s="170" t="str">
        <f t="shared" si="30"/>
        <v>----</v>
      </c>
      <c r="AV324" s="171" t="str">
        <f t="shared" si="31"/>
        <v>----</v>
      </c>
      <c r="BM324" s="586"/>
      <c r="BN324" s="472">
        <v>26934</v>
      </c>
      <c r="BO324" s="472" t="s">
        <v>616</v>
      </c>
      <c r="BP324" s="472"/>
      <c r="BQ324" s="473"/>
      <c r="BR324" s="473"/>
      <c r="BS324" s="169"/>
      <c r="BT324" s="169"/>
      <c r="BU324" s="170" t="str">
        <f t="shared" si="32"/>
        <v>----</v>
      </c>
      <c r="BV324" s="171" t="str">
        <f t="shared" si="33"/>
        <v>----</v>
      </c>
    </row>
    <row r="325" spans="13:74">
      <c r="M325" s="586"/>
      <c r="N325" s="472">
        <v>26935</v>
      </c>
      <c r="O325" s="472" t="s">
        <v>617</v>
      </c>
      <c r="P325" s="472" t="s">
        <v>491</v>
      </c>
      <c r="Q325" s="473">
        <v>1</v>
      </c>
      <c r="R325" s="501">
        <v>1</v>
      </c>
      <c r="S325" s="504">
        <v>0.85</v>
      </c>
      <c r="T325" s="504">
        <v>0.55000000000000004</v>
      </c>
      <c r="U325" s="170" t="str">
        <f t="shared" si="28"/>
        <v>SI</v>
      </c>
      <c r="V325" s="171" t="str">
        <f t="shared" si="29"/>
        <v>SI</v>
      </c>
      <c r="W325" s="2"/>
      <c r="AM325" s="586"/>
      <c r="AN325" s="472">
        <v>26935</v>
      </c>
      <c r="AO325" s="472" t="s">
        <v>617</v>
      </c>
      <c r="AP325" s="472"/>
      <c r="AQ325" s="473"/>
      <c r="AR325" s="473"/>
      <c r="AS325" s="169"/>
      <c r="AT325" s="169"/>
      <c r="AU325" s="170" t="str">
        <f t="shared" si="30"/>
        <v>----</v>
      </c>
      <c r="AV325" s="171" t="str">
        <f t="shared" si="31"/>
        <v>----</v>
      </c>
      <c r="BM325" s="586"/>
      <c r="BN325" s="472">
        <v>26935</v>
      </c>
      <c r="BO325" s="472" t="s">
        <v>617</v>
      </c>
      <c r="BP325" s="472"/>
      <c r="BQ325" s="473"/>
      <c r="BR325" s="473"/>
      <c r="BS325" s="169"/>
      <c r="BT325" s="169"/>
      <c r="BU325" s="170" t="str">
        <f t="shared" si="32"/>
        <v>----</v>
      </c>
      <c r="BV325" s="171" t="str">
        <f t="shared" si="33"/>
        <v>----</v>
      </c>
    </row>
    <row r="326" spans="13:74">
      <c r="M326" s="586"/>
      <c r="N326" s="472">
        <v>26936</v>
      </c>
      <c r="O326" s="472" t="s">
        <v>618</v>
      </c>
      <c r="P326" s="472" t="s">
        <v>491</v>
      </c>
      <c r="Q326" s="473">
        <v>0.8</v>
      </c>
      <c r="R326" s="501">
        <v>0.8</v>
      </c>
      <c r="S326" s="504">
        <v>0.85</v>
      </c>
      <c r="T326" s="504">
        <v>0.55000000000000004</v>
      </c>
      <c r="U326" s="170" t="str">
        <f t="shared" si="28"/>
        <v>NON</v>
      </c>
      <c r="V326" s="171" t="str">
        <f t="shared" si="29"/>
        <v>SI</v>
      </c>
      <c r="W326" s="2"/>
      <c r="AM326" s="586"/>
      <c r="AN326" s="472">
        <v>26936</v>
      </c>
      <c r="AO326" s="472" t="s">
        <v>618</v>
      </c>
      <c r="AP326" s="472"/>
      <c r="AQ326" s="473"/>
      <c r="AR326" s="473"/>
      <c r="AS326" s="169"/>
      <c r="AT326" s="169"/>
      <c r="AU326" s="170" t="str">
        <f t="shared" si="30"/>
        <v>----</v>
      </c>
      <c r="AV326" s="171" t="str">
        <f t="shared" si="31"/>
        <v>----</v>
      </c>
      <c r="BM326" s="586"/>
      <c r="BN326" s="472">
        <v>26936</v>
      </c>
      <c r="BO326" s="472" t="s">
        <v>618</v>
      </c>
      <c r="BP326" s="472"/>
      <c r="BQ326" s="473"/>
      <c r="BR326" s="473"/>
      <c r="BS326" s="169"/>
      <c r="BT326" s="169"/>
      <c r="BU326" s="170" t="str">
        <f t="shared" si="32"/>
        <v>----</v>
      </c>
      <c r="BV326" s="171" t="str">
        <f t="shared" si="33"/>
        <v>----</v>
      </c>
    </row>
    <row r="327" spans="13:74">
      <c r="M327" s="586"/>
      <c r="N327" s="472">
        <v>26937</v>
      </c>
      <c r="O327" s="472" t="s">
        <v>619</v>
      </c>
      <c r="P327" s="472" t="s">
        <v>491</v>
      </c>
      <c r="Q327" s="473">
        <v>1</v>
      </c>
      <c r="R327" s="501">
        <v>1</v>
      </c>
      <c r="S327" s="504">
        <v>0.85</v>
      </c>
      <c r="T327" s="504">
        <v>0.55000000000000004</v>
      </c>
      <c r="U327" s="170" t="str">
        <f t="shared" si="28"/>
        <v>SI</v>
      </c>
      <c r="V327" s="171" t="str">
        <f t="shared" si="29"/>
        <v>SI</v>
      </c>
      <c r="W327" s="2"/>
      <c r="AM327" s="586"/>
      <c r="AN327" s="472">
        <v>26937</v>
      </c>
      <c r="AO327" s="472" t="s">
        <v>619</v>
      </c>
      <c r="AP327" s="472"/>
      <c r="AQ327" s="473"/>
      <c r="AR327" s="473"/>
      <c r="AS327" s="169"/>
      <c r="AT327" s="169"/>
      <c r="AU327" s="170" t="str">
        <f t="shared" si="30"/>
        <v>----</v>
      </c>
      <c r="AV327" s="171" t="str">
        <f t="shared" si="31"/>
        <v>----</v>
      </c>
      <c r="BM327" s="586"/>
      <c r="BN327" s="472">
        <v>26937</v>
      </c>
      <c r="BO327" s="472" t="s">
        <v>619</v>
      </c>
      <c r="BP327" s="472"/>
      <c r="BQ327" s="473"/>
      <c r="BR327" s="473"/>
      <c r="BS327" s="169"/>
      <c r="BT327" s="169"/>
      <c r="BU327" s="170" t="str">
        <f t="shared" si="32"/>
        <v>----</v>
      </c>
      <c r="BV327" s="171" t="str">
        <f t="shared" si="33"/>
        <v>----</v>
      </c>
    </row>
    <row r="328" spans="13:74" ht="24">
      <c r="M328" s="586"/>
      <c r="N328" s="472">
        <v>26941</v>
      </c>
      <c r="O328" s="472" t="s">
        <v>620</v>
      </c>
      <c r="P328" s="472" t="s">
        <v>491</v>
      </c>
      <c r="Q328" s="473">
        <v>1</v>
      </c>
      <c r="R328" s="501">
        <v>1</v>
      </c>
      <c r="S328" s="504">
        <v>0.85</v>
      </c>
      <c r="T328" s="504">
        <v>0.55000000000000004</v>
      </c>
      <c r="U328" s="170" t="str">
        <f t="shared" si="28"/>
        <v>SI</v>
      </c>
      <c r="V328" s="171" t="str">
        <f t="shared" si="29"/>
        <v>SI</v>
      </c>
      <c r="W328" s="2"/>
      <c r="AM328" s="586"/>
      <c r="AN328" s="472">
        <v>26941</v>
      </c>
      <c r="AO328" s="472" t="s">
        <v>620</v>
      </c>
      <c r="AP328" s="472"/>
      <c r="AQ328" s="473"/>
      <c r="AR328" s="473"/>
      <c r="AS328" s="169"/>
      <c r="AT328" s="169"/>
      <c r="AU328" s="170" t="str">
        <f t="shared" si="30"/>
        <v>----</v>
      </c>
      <c r="AV328" s="171" t="str">
        <f t="shared" si="31"/>
        <v>----</v>
      </c>
      <c r="BM328" s="586"/>
      <c r="BN328" s="472">
        <v>26941</v>
      </c>
      <c r="BO328" s="472" t="s">
        <v>620</v>
      </c>
      <c r="BP328" s="472"/>
      <c r="BQ328" s="473"/>
      <c r="BR328" s="473"/>
      <c r="BS328" s="169"/>
      <c r="BT328" s="169"/>
      <c r="BU328" s="170" t="str">
        <f t="shared" si="32"/>
        <v>----</v>
      </c>
      <c r="BV328" s="171" t="str">
        <f t="shared" si="33"/>
        <v>----</v>
      </c>
    </row>
    <row r="329" spans="13:74">
      <c r="M329" s="586"/>
      <c r="N329" s="472">
        <v>26942</v>
      </c>
      <c r="O329" s="472" t="s">
        <v>621</v>
      </c>
      <c r="P329" s="472" t="s">
        <v>491</v>
      </c>
      <c r="Q329" s="473">
        <v>1</v>
      </c>
      <c r="R329" s="501">
        <v>1</v>
      </c>
      <c r="S329" s="504">
        <v>0.85</v>
      </c>
      <c r="T329" s="504">
        <v>0.55000000000000004</v>
      </c>
      <c r="U329" s="170" t="str">
        <f t="shared" si="28"/>
        <v>SI</v>
      </c>
      <c r="V329" s="171" t="str">
        <f t="shared" si="29"/>
        <v>SI</v>
      </c>
      <c r="W329" s="2"/>
      <c r="AM329" s="586"/>
      <c r="AN329" s="472">
        <v>26942</v>
      </c>
      <c r="AO329" s="472" t="s">
        <v>621</v>
      </c>
      <c r="AP329" s="472"/>
      <c r="AQ329" s="473"/>
      <c r="AR329" s="473"/>
      <c r="AS329" s="169"/>
      <c r="AT329" s="169"/>
      <c r="AU329" s="170" t="str">
        <f t="shared" si="30"/>
        <v>----</v>
      </c>
      <c r="AV329" s="171" t="str">
        <f t="shared" si="31"/>
        <v>----</v>
      </c>
      <c r="BM329" s="586"/>
      <c r="BN329" s="472">
        <v>26942</v>
      </c>
      <c r="BO329" s="472" t="s">
        <v>621</v>
      </c>
      <c r="BP329" s="472"/>
      <c r="BQ329" s="473"/>
      <c r="BR329" s="473"/>
      <c r="BS329" s="169"/>
      <c r="BT329" s="169"/>
      <c r="BU329" s="170" t="str">
        <f t="shared" si="32"/>
        <v>----</v>
      </c>
      <c r="BV329" s="171" t="str">
        <f t="shared" si="33"/>
        <v>----</v>
      </c>
    </row>
    <row r="330" spans="13:74">
      <c r="M330" s="586"/>
      <c r="N330" s="472">
        <v>26943</v>
      </c>
      <c r="O330" s="472" t="s">
        <v>622</v>
      </c>
      <c r="P330" s="472" t="s">
        <v>491</v>
      </c>
      <c r="Q330" s="473">
        <v>1</v>
      </c>
      <c r="R330" s="501">
        <v>1</v>
      </c>
      <c r="S330" s="504">
        <v>0.85</v>
      </c>
      <c r="T330" s="504">
        <v>0.55000000000000004</v>
      </c>
      <c r="U330" s="170" t="str">
        <f t="shared" si="28"/>
        <v>SI</v>
      </c>
      <c r="V330" s="171" t="str">
        <f t="shared" si="29"/>
        <v>SI</v>
      </c>
      <c r="W330" s="2"/>
      <c r="AM330" s="586"/>
      <c r="AN330" s="472">
        <v>26943</v>
      </c>
      <c r="AO330" s="472" t="s">
        <v>622</v>
      </c>
      <c r="AP330" s="472"/>
      <c r="AQ330" s="473"/>
      <c r="AR330" s="473"/>
      <c r="AS330" s="169"/>
      <c r="AT330" s="169"/>
      <c r="AU330" s="170" t="str">
        <f t="shared" si="30"/>
        <v>----</v>
      </c>
      <c r="AV330" s="171" t="str">
        <f t="shared" si="31"/>
        <v>----</v>
      </c>
      <c r="BM330" s="586"/>
      <c r="BN330" s="472">
        <v>26943</v>
      </c>
      <c r="BO330" s="472" t="s">
        <v>622</v>
      </c>
      <c r="BP330" s="472"/>
      <c r="BQ330" s="473"/>
      <c r="BR330" s="473"/>
      <c r="BS330" s="169"/>
      <c r="BT330" s="169"/>
      <c r="BU330" s="170" t="str">
        <f t="shared" si="32"/>
        <v>----</v>
      </c>
      <c r="BV330" s="171" t="str">
        <f t="shared" si="33"/>
        <v>----</v>
      </c>
    </row>
    <row r="331" spans="13:74">
      <c r="M331" s="586"/>
      <c r="N331" s="472">
        <v>26945</v>
      </c>
      <c r="O331" s="472" t="s">
        <v>623</v>
      </c>
      <c r="P331" s="472" t="s">
        <v>491</v>
      </c>
      <c r="Q331" s="473">
        <v>1</v>
      </c>
      <c r="R331" s="501">
        <v>1</v>
      </c>
      <c r="S331" s="504">
        <v>0.85</v>
      </c>
      <c r="T331" s="504">
        <v>0.55000000000000004</v>
      </c>
      <c r="U331" s="170" t="str">
        <f t="shared" si="28"/>
        <v>SI</v>
      </c>
      <c r="V331" s="171" t="str">
        <f t="shared" si="29"/>
        <v>SI</v>
      </c>
      <c r="W331" s="2"/>
      <c r="AM331" s="586"/>
      <c r="AN331" s="472">
        <v>26945</v>
      </c>
      <c r="AO331" s="472" t="s">
        <v>623</v>
      </c>
      <c r="AP331" s="472"/>
      <c r="AQ331" s="473"/>
      <c r="AR331" s="473"/>
      <c r="AS331" s="169"/>
      <c r="AT331" s="169"/>
      <c r="AU331" s="170" t="str">
        <f t="shared" si="30"/>
        <v>----</v>
      </c>
      <c r="AV331" s="171" t="str">
        <f t="shared" si="31"/>
        <v>----</v>
      </c>
      <c r="BM331" s="586"/>
      <c r="BN331" s="472">
        <v>26945</v>
      </c>
      <c r="BO331" s="472" t="s">
        <v>623</v>
      </c>
      <c r="BP331" s="472"/>
      <c r="BQ331" s="473"/>
      <c r="BR331" s="473"/>
      <c r="BS331" s="169"/>
      <c r="BT331" s="169"/>
      <c r="BU331" s="170" t="str">
        <f t="shared" si="32"/>
        <v>----</v>
      </c>
      <c r="BV331" s="171" t="str">
        <f t="shared" si="33"/>
        <v>----</v>
      </c>
    </row>
    <row r="332" spans="13:74">
      <c r="M332" s="586"/>
      <c r="N332" s="472">
        <v>26946</v>
      </c>
      <c r="O332" s="472" t="s">
        <v>624</v>
      </c>
      <c r="P332" s="472" t="s">
        <v>491</v>
      </c>
      <c r="Q332" s="473">
        <v>1</v>
      </c>
      <c r="R332" s="501">
        <v>0.875</v>
      </c>
      <c r="S332" s="504">
        <v>0.85</v>
      </c>
      <c r="T332" s="504">
        <v>0.55000000000000004</v>
      </c>
      <c r="U332" s="170" t="str">
        <f t="shared" si="28"/>
        <v>SI</v>
      </c>
      <c r="V332" s="171" t="str">
        <f t="shared" si="29"/>
        <v>SI</v>
      </c>
      <c r="W332" s="2"/>
      <c r="AM332" s="586"/>
      <c r="AN332" s="472">
        <v>26946</v>
      </c>
      <c r="AO332" s="472" t="s">
        <v>624</v>
      </c>
      <c r="AP332" s="472"/>
      <c r="AQ332" s="473"/>
      <c r="AR332" s="473"/>
      <c r="AS332" s="169"/>
      <c r="AT332" s="169"/>
      <c r="AU332" s="170" t="str">
        <f t="shared" si="30"/>
        <v>----</v>
      </c>
      <c r="AV332" s="171" t="str">
        <f t="shared" si="31"/>
        <v>----</v>
      </c>
      <c r="BM332" s="586"/>
      <c r="BN332" s="472">
        <v>26946</v>
      </c>
      <c r="BO332" s="472" t="s">
        <v>624</v>
      </c>
      <c r="BP332" s="472"/>
      <c r="BQ332" s="473"/>
      <c r="BR332" s="473"/>
      <c r="BS332" s="169"/>
      <c r="BT332" s="169"/>
      <c r="BU332" s="170" t="str">
        <f t="shared" si="32"/>
        <v>----</v>
      </c>
      <c r="BV332" s="171" t="str">
        <f t="shared" si="33"/>
        <v>----</v>
      </c>
    </row>
    <row r="333" spans="13:74">
      <c r="M333" s="586"/>
      <c r="N333" s="472">
        <v>26947</v>
      </c>
      <c r="O333" s="472" t="s">
        <v>625</v>
      </c>
      <c r="P333" s="472" t="s">
        <v>491</v>
      </c>
      <c r="Q333" s="473">
        <v>1</v>
      </c>
      <c r="R333" s="501">
        <v>1</v>
      </c>
      <c r="S333" s="504">
        <v>0.85</v>
      </c>
      <c r="T333" s="504">
        <v>0.55000000000000004</v>
      </c>
      <c r="U333" s="170" t="str">
        <f t="shared" si="28"/>
        <v>SI</v>
      </c>
      <c r="V333" s="171" t="str">
        <f t="shared" si="29"/>
        <v>SI</v>
      </c>
      <c r="W333" s="2"/>
      <c r="AM333" s="586"/>
      <c r="AN333" s="472">
        <v>26947</v>
      </c>
      <c r="AO333" s="472" t="s">
        <v>625</v>
      </c>
      <c r="AP333" s="472"/>
      <c r="AQ333" s="473"/>
      <c r="AR333" s="473"/>
      <c r="AS333" s="169"/>
      <c r="AT333" s="169"/>
      <c r="AU333" s="170" t="str">
        <f t="shared" si="30"/>
        <v>----</v>
      </c>
      <c r="AV333" s="171" t="str">
        <f t="shared" si="31"/>
        <v>----</v>
      </c>
      <c r="BM333" s="586"/>
      <c r="BN333" s="472">
        <v>26947</v>
      </c>
      <c r="BO333" s="472" t="s">
        <v>625</v>
      </c>
      <c r="BP333" s="472"/>
      <c r="BQ333" s="473"/>
      <c r="BR333" s="473"/>
      <c r="BS333" s="169"/>
      <c r="BT333" s="169"/>
      <c r="BU333" s="170" t="str">
        <f t="shared" si="32"/>
        <v>----</v>
      </c>
      <c r="BV333" s="171" t="str">
        <f t="shared" si="33"/>
        <v>----</v>
      </c>
    </row>
    <row r="334" spans="13:74">
      <c r="M334" s="586"/>
      <c r="N334" s="472">
        <v>26948</v>
      </c>
      <c r="O334" s="472" t="s">
        <v>626</v>
      </c>
      <c r="P334" s="472" t="s">
        <v>491</v>
      </c>
      <c r="Q334" s="473">
        <v>1</v>
      </c>
      <c r="R334" s="501">
        <v>1</v>
      </c>
      <c r="S334" s="504">
        <v>0.85</v>
      </c>
      <c r="T334" s="504">
        <v>0.55000000000000004</v>
      </c>
      <c r="U334" s="170" t="str">
        <f t="shared" si="28"/>
        <v>SI</v>
      </c>
      <c r="V334" s="171" t="str">
        <f t="shared" si="29"/>
        <v>SI</v>
      </c>
      <c r="W334" s="2"/>
      <c r="AM334" s="586"/>
      <c r="AN334" s="472">
        <v>26948</v>
      </c>
      <c r="AO334" s="472" t="s">
        <v>626</v>
      </c>
      <c r="AP334" s="472"/>
      <c r="AQ334" s="473"/>
      <c r="AR334" s="473"/>
      <c r="AS334" s="169"/>
      <c r="AT334" s="169"/>
      <c r="AU334" s="170" t="str">
        <f t="shared" si="30"/>
        <v>----</v>
      </c>
      <c r="AV334" s="171" t="str">
        <f t="shared" si="31"/>
        <v>----</v>
      </c>
      <c r="BM334" s="586"/>
      <c r="BN334" s="472">
        <v>26948</v>
      </c>
      <c r="BO334" s="472" t="s">
        <v>626</v>
      </c>
      <c r="BP334" s="472"/>
      <c r="BQ334" s="473"/>
      <c r="BR334" s="473"/>
      <c r="BS334" s="169"/>
      <c r="BT334" s="169"/>
      <c r="BU334" s="170" t="str">
        <f t="shared" si="32"/>
        <v>----</v>
      </c>
      <c r="BV334" s="171" t="str">
        <f t="shared" si="33"/>
        <v>----</v>
      </c>
    </row>
    <row r="335" spans="13:74">
      <c r="M335" s="586"/>
      <c r="N335" s="472">
        <v>26949</v>
      </c>
      <c r="O335" s="472" t="s">
        <v>627</v>
      </c>
      <c r="P335" s="472" t="s">
        <v>491</v>
      </c>
      <c r="Q335" s="473">
        <v>1</v>
      </c>
      <c r="R335" s="501">
        <v>1</v>
      </c>
      <c r="S335" s="504">
        <v>0.85</v>
      </c>
      <c r="T335" s="504">
        <v>0.55000000000000004</v>
      </c>
      <c r="U335" s="170" t="str">
        <f t="shared" si="28"/>
        <v>SI</v>
      </c>
      <c r="V335" s="171" t="str">
        <f t="shared" si="29"/>
        <v>SI</v>
      </c>
      <c r="W335" s="2"/>
      <c r="AM335" s="586"/>
      <c r="AN335" s="472">
        <v>26949</v>
      </c>
      <c r="AO335" s="472" t="s">
        <v>627</v>
      </c>
      <c r="AP335" s="472"/>
      <c r="AQ335" s="473"/>
      <c r="AR335" s="473"/>
      <c r="AS335" s="169"/>
      <c r="AT335" s="169"/>
      <c r="AU335" s="170" t="str">
        <f t="shared" si="30"/>
        <v>----</v>
      </c>
      <c r="AV335" s="171" t="str">
        <f t="shared" si="31"/>
        <v>----</v>
      </c>
      <c r="BM335" s="586"/>
      <c r="BN335" s="472">
        <v>26949</v>
      </c>
      <c r="BO335" s="472" t="s">
        <v>627</v>
      </c>
      <c r="BP335" s="472"/>
      <c r="BQ335" s="473"/>
      <c r="BR335" s="473"/>
      <c r="BS335" s="169"/>
      <c r="BT335" s="169"/>
      <c r="BU335" s="170" t="str">
        <f t="shared" si="32"/>
        <v>----</v>
      </c>
      <c r="BV335" s="171" t="str">
        <f t="shared" si="33"/>
        <v>----</v>
      </c>
    </row>
    <row r="336" spans="13:74">
      <c r="M336" s="586"/>
      <c r="N336" s="472">
        <v>26950</v>
      </c>
      <c r="O336" s="472" t="s">
        <v>628</v>
      </c>
      <c r="P336" s="472" t="s">
        <v>491</v>
      </c>
      <c r="Q336" s="473">
        <v>1</v>
      </c>
      <c r="R336" s="501">
        <v>1</v>
      </c>
      <c r="S336" s="504">
        <v>0.85</v>
      </c>
      <c r="T336" s="504">
        <v>0.55000000000000004</v>
      </c>
      <c r="U336" s="170" t="str">
        <f t="shared" si="28"/>
        <v>SI</v>
      </c>
      <c r="V336" s="171" t="str">
        <f t="shared" si="29"/>
        <v>SI</v>
      </c>
      <c r="W336" s="2"/>
      <c r="AM336" s="586"/>
      <c r="AN336" s="472">
        <v>26950</v>
      </c>
      <c r="AO336" s="472" t="s">
        <v>628</v>
      </c>
      <c r="AP336" s="472"/>
      <c r="AQ336" s="473"/>
      <c r="AR336" s="473"/>
      <c r="AS336" s="169"/>
      <c r="AT336" s="169"/>
      <c r="AU336" s="170" t="str">
        <f t="shared" si="30"/>
        <v>----</v>
      </c>
      <c r="AV336" s="171" t="str">
        <f t="shared" si="31"/>
        <v>----</v>
      </c>
      <c r="BM336" s="586"/>
      <c r="BN336" s="472">
        <v>26950</v>
      </c>
      <c r="BO336" s="472" t="s">
        <v>628</v>
      </c>
      <c r="BP336" s="472"/>
      <c r="BQ336" s="473"/>
      <c r="BR336" s="473"/>
      <c r="BS336" s="169"/>
      <c r="BT336" s="169"/>
      <c r="BU336" s="170" t="str">
        <f t="shared" si="32"/>
        <v>----</v>
      </c>
      <c r="BV336" s="171" t="str">
        <f t="shared" si="33"/>
        <v>----</v>
      </c>
    </row>
    <row r="337" spans="13:74">
      <c r="M337" s="586"/>
      <c r="N337" s="472">
        <v>26954</v>
      </c>
      <c r="O337" s="472" t="s">
        <v>629</v>
      </c>
      <c r="P337" s="472" t="s">
        <v>491</v>
      </c>
      <c r="Q337" s="473">
        <v>1</v>
      </c>
      <c r="R337" s="501">
        <v>1</v>
      </c>
      <c r="S337" s="504">
        <v>0.85</v>
      </c>
      <c r="T337" s="504">
        <v>0.55000000000000004</v>
      </c>
      <c r="U337" s="170" t="str">
        <f t="shared" si="28"/>
        <v>SI</v>
      </c>
      <c r="V337" s="171" t="str">
        <f t="shared" si="29"/>
        <v>SI</v>
      </c>
      <c r="W337" s="2"/>
      <c r="AM337" s="586"/>
      <c r="AN337" s="472">
        <v>26954</v>
      </c>
      <c r="AO337" s="472" t="s">
        <v>629</v>
      </c>
      <c r="AP337" s="472"/>
      <c r="AQ337" s="473"/>
      <c r="AR337" s="473"/>
      <c r="AS337" s="169"/>
      <c r="AT337" s="169"/>
      <c r="AU337" s="170" t="str">
        <f t="shared" si="30"/>
        <v>----</v>
      </c>
      <c r="AV337" s="171" t="str">
        <f t="shared" si="31"/>
        <v>----</v>
      </c>
      <c r="BM337" s="586"/>
      <c r="BN337" s="472">
        <v>26954</v>
      </c>
      <c r="BO337" s="472" t="s">
        <v>629</v>
      </c>
      <c r="BP337" s="472"/>
      <c r="BQ337" s="473"/>
      <c r="BR337" s="473"/>
      <c r="BS337" s="169"/>
      <c r="BT337" s="169"/>
      <c r="BU337" s="170" t="str">
        <f t="shared" si="32"/>
        <v>----</v>
      </c>
      <c r="BV337" s="171" t="str">
        <f t="shared" si="33"/>
        <v>----</v>
      </c>
    </row>
    <row r="338" spans="13:74">
      <c r="M338" s="586"/>
      <c r="N338" s="472">
        <v>26955</v>
      </c>
      <c r="O338" s="472" t="s">
        <v>630</v>
      </c>
      <c r="P338" s="472" t="s">
        <v>491</v>
      </c>
      <c r="Q338" s="473">
        <v>1</v>
      </c>
      <c r="R338" s="501">
        <v>1</v>
      </c>
      <c r="S338" s="504">
        <v>0.85</v>
      </c>
      <c r="T338" s="504">
        <v>0.55000000000000004</v>
      </c>
      <c r="U338" s="170" t="str">
        <f t="shared" si="28"/>
        <v>SI</v>
      </c>
      <c r="V338" s="171" t="str">
        <f t="shared" si="29"/>
        <v>SI</v>
      </c>
      <c r="W338" s="2"/>
      <c r="AM338" s="586"/>
      <c r="AN338" s="472">
        <v>26955</v>
      </c>
      <c r="AO338" s="472" t="s">
        <v>630</v>
      </c>
      <c r="AP338" s="472"/>
      <c r="AQ338" s="473"/>
      <c r="AR338" s="473"/>
      <c r="AS338" s="169"/>
      <c r="AT338" s="169"/>
      <c r="AU338" s="170" t="str">
        <f t="shared" si="30"/>
        <v>----</v>
      </c>
      <c r="AV338" s="171" t="str">
        <f t="shared" si="31"/>
        <v>----</v>
      </c>
      <c r="BM338" s="586"/>
      <c r="BN338" s="472">
        <v>26955</v>
      </c>
      <c r="BO338" s="472" t="s">
        <v>630</v>
      </c>
      <c r="BP338" s="472"/>
      <c r="BQ338" s="473"/>
      <c r="BR338" s="473"/>
      <c r="BS338" s="169"/>
      <c r="BT338" s="169"/>
      <c r="BU338" s="170" t="str">
        <f t="shared" si="32"/>
        <v>----</v>
      </c>
      <c r="BV338" s="171" t="str">
        <f t="shared" si="33"/>
        <v>----</v>
      </c>
    </row>
    <row r="339" spans="13:74" ht="24">
      <c r="M339" s="586"/>
      <c r="N339" s="472">
        <v>26956</v>
      </c>
      <c r="O339" s="472" t="s">
        <v>631</v>
      </c>
      <c r="P339" s="472" t="s">
        <v>491</v>
      </c>
      <c r="Q339" s="473">
        <v>1</v>
      </c>
      <c r="R339" s="501">
        <v>1</v>
      </c>
      <c r="S339" s="504">
        <v>0.85</v>
      </c>
      <c r="T339" s="504">
        <v>0.55000000000000004</v>
      </c>
      <c r="U339" s="170" t="str">
        <f t="shared" si="28"/>
        <v>SI</v>
      </c>
      <c r="V339" s="171" t="str">
        <f t="shared" si="29"/>
        <v>SI</v>
      </c>
      <c r="W339" s="2"/>
      <c r="AM339" s="586"/>
      <c r="AN339" s="472">
        <v>26956</v>
      </c>
      <c r="AO339" s="472" t="s">
        <v>631</v>
      </c>
      <c r="AP339" s="472"/>
      <c r="AQ339" s="473"/>
      <c r="AR339" s="473"/>
      <c r="AS339" s="169"/>
      <c r="AT339" s="169"/>
      <c r="AU339" s="170" t="str">
        <f t="shared" si="30"/>
        <v>----</v>
      </c>
      <c r="AV339" s="171" t="str">
        <f t="shared" si="31"/>
        <v>----</v>
      </c>
      <c r="BM339" s="586"/>
      <c r="BN339" s="472">
        <v>26956</v>
      </c>
      <c r="BO339" s="472" t="s">
        <v>631</v>
      </c>
      <c r="BP339" s="472"/>
      <c r="BQ339" s="473"/>
      <c r="BR339" s="473"/>
      <c r="BS339" s="169"/>
      <c r="BT339" s="169"/>
      <c r="BU339" s="170" t="str">
        <f t="shared" si="32"/>
        <v>----</v>
      </c>
      <c r="BV339" s="171" t="str">
        <f t="shared" si="33"/>
        <v>----</v>
      </c>
    </row>
    <row r="340" spans="13:74" ht="24">
      <c r="M340" s="586"/>
      <c r="N340" s="472">
        <v>26965</v>
      </c>
      <c r="O340" s="472" t="s">
        <v>632</v>
      </c>
      <c r="P340" s="472" t="s">
        <v>491</v>
      </c>
      <c r="Q340" s="473">
        <v>1</v>
      </c>
      <c r="R340" s="473">
        <v>1</v>
      </c>
      <c r="S340" s="504">
        <v>0.85</v>
      </c>
      <c r="T340" s="504">
        <v>0.55000000000000004</v>
      </c>
      <c r="U340" s="170" t="str">
        <f t="shared" si="28"/>
        <v>SI</v>
      </c>
      <c r="V340" s="171" t="str">
        <f t="shared" si="29"/>
        <v>SI</v>
      </c>
      <c r="W340" s="2"/>
      <c r="AM340" s="586"/>
      <c r="AN340" s="472">
        <v>26965</v>
      </c>
      <c r="AO340" s="472" t="s">
        <v>632</v>
      </c>
      <c r="AP340" s="472"/>
      <c r="AQ340" s="473"/>
      <c r="AR340" s="473"/>
      <c r="AS340" s="169"/>
      <c r="AT340" s="169"/>
      <c r="AU340" s="170" t="str">
        <f t="shared" si="30"/>
        <v>----</v>
      </c>
      <c r="AV340" s="171" t="str">
        <f t="shared" si="31"/>
        <v>----</v>
      </c>
      <c r="BM340" s="586"/>
      <c r="BN340" s="472">
        <v>26965</v>
      </c>
      <c r="BO340" s="472" t="s">
        <v>632</v>
      </c>
      <c r="BP340" s="472"/>
      <c r="BQ340" s="473"/>
      <c r="BR340" s="473"/>
      <c r="BS340" s="169"/>
      <c r="BT340" s="169"/>
      <c r="BU340" s="170" t="str">
        <f t="shared" si="32"/>
        <v>----</v>
      </c>
      <c r="BV340" s="171" t="str">
        <f t="shared" si="33"/>
        <v>----</v>
      </c>
    </row>
    <row r="341" spans="13:74">
      <c r="M341" s="587"/>
      <c r="N341" s="474">
        <v>28255</v>
      </c>
      <c r="O341" s="474" t="s">
        <v>596</v>
      </c>
      <c r="P341" s="474" t="s">
        <v>491</v>
      </c>
      <c r="Q341" s="475">
        <v>1</v>
      </c>
      <c r="R341" s="475">
        <v>0.56999999999999995</v>
      </c>
      <c r="S341" s="504">
        <v>0.85</v>
      </c>
      <c r="T341" s="504">
        <v>0.55000000000000004</v>
      </c>
      <c r="U341" s="477" t="str">
        <f t="shared" si="28"/>
        <v>SI</v>
      </c>
      <c r="V341" s="478" t="str">
        <f t="shared" si="29"/>
        <v>SI</v>
      </c>
      <c r="W341" s="2"/>
      <c r="AM341" s="587"/>
      <c r="AN341" s="474">
        <v>28255</v>
      </c>
      <c r="AO341" s="474" t="s">
        <v>596</v>
      </c>
      <c r="AP341" s="474"/>
      <c r="AQ341" s="475"/>
      <c r="AR341" s="475"/>
      <c r="AS341" s="476"/>
      <c r="AT341" s="476"/>
      <c r="AU341" s="477" t="str">
        <f t="shared" si="30"/>
        <v>----</v>
      </c>
      <c r="AV341" s="478" t="str">
        <f t="shared" si="31"/>
        <v>----</v>
      </c>
      <c r="BM341" s="587"/>
      <c r="BN341" s="474">
        <v>28255</v>
      </c>
      <c r="BO341" s="474" t="s">
        <v>596</v>
      </c>
      <c r="BP341" s="474"/>
      <c r="BQ341" s="475"/>
      <c r="BR341" s="475"/>
      <c r="BS341" s="476"/>
      <c r="BT341" s="476"/>
      <c r="BU341" s="477" t="str">
        <f t="shared" si="32"/>
        <v>----</v>
      </c>
      <c r="BV341" s="478" t="str">
        <f t="shared" si="33"/>
        <v>----</v>
      </c>
    </row>
    <row r="342" spans="13:74">
      <c r="M342" s="479"/>
      <c r="N342" s="479"/>
      <c r="O342" s="480"/>
      <c r="P342" s="481"/>
      <c r="Q342" s="25"/>
      <c r="R342" s="25"/>
      <c r="S342" s="25"/>
      <c r="T342" s="25"/>
      <c r="U342" s="25"/>
      <c r="V342" s="25"/>
      <c r="W342" s="2"/>
      <c r="AM342" s="479"/>
      <c r="AN342" s="479"/>
      <c r="AO342" s="480"/>
      <c r="AP342" s="481"/>
      <c r="AQ342" s="25"/>
      <c r="AR342" s="25"/>
      <c r="AS342" s="25"/>
      <c r="AT342" s="25"/>
      <c r="AU342" s="25"/>
      <c r="AV342" s="25"/>
      <c r="BM342" s="479"/>
      <c r="BN342" s="479"/>
      <c r="BO342" s="480"/>
      <c r="BP342" s="481"/>
      <c r="BQ342" s="25"/>
      <c r="BR342" s="25"/>
      <c r="BS342" s="25"/>
      <c r="BT342" s="25"/>
      <c r="BU342" s="25"/>
      <c r="BV342" s="25"/>
    </row>
    <row r="343" spans="13:74">
      <c r="M343" s="479"/>
      <c r="N343" s="479"/>
      <c r="O343" s="480"/>
      <c r="P343" s="481"/>
      <c r="Q343" s="25"/>
      <c r="R343" s="25"/>
      <c r="S343" s="25"/>
      <c r="T343" s="25"/>
      <c r="U343" s="25"/>
      <c r="V343" s="25"/>
      <c r="W343" s="2"/>
      <c r="AM343" s="479"/>
      <c r="AN343" s="479"/>
      <c r="AO343" s="480"/>
      <c r="AP343" s="481"/>
      <c r="AQ343" s="25"/>
      <c r="AR343" s="25"/>
      <c r="AS343" s="25"/>
      <c r="AT343" s="25"/>
      <c r="AU343" s="25"/>
      <c r="AV343" s="25"/>
      <c r="BM343" s="479"/>
      <c r="BN343" s="479"/>
      <c r="BO343" s="480"/>
      <c r="BP343" s="481"/>
      <c r="BQ343" s="25"/>
      <c r="BR343" s="25"/>
      <c r="BS343" s="25"/>
      <c r="BT343" s="25"/>
      <c r="BU343" s="25"/>
      <c r="BV343" s="25"/>
    </row>
    <row r="344" spans="13:74">
      <c r="M344" s="479"/>
      <c r="N344" s="479"/>
      <c r="O344" s="480"/>
      <c r="P344" s="481"/>
      <c r="Q344" s="25"/>
      <c r="R344" s="25"/>
      <c r="S344" s="25"/>
      <c r="T344" s="25"/>
      <c r="U344" s="25"/>
      <c r="V344" s="25"/>
      <c r="W344" s="2"/>
      <c r="AM344" s="479"/>
      <c r="AN344" s="479"/>
      <c r="AO344" s="480"/>
      <c r="AP344" s="481"/>
      <c r="AQ344" s="25"/>
      <c r="AR344" s="25"/>
      <c r="AS344" s="25"/>
      <c r="AT344" s="25"/>
      <c r="AU344" s="25"/>
      <c r="AV344" s="25"/>
      <c r="BM344" s="479"/>
      <c r="BN344" s="479"/>
      <c r="BO344" s="480"/>
      <c r="BP344" s="481"/>
      <c r="BQ344" s="25"/>
      <c r="BR344" s="25"/>
      <c r="BS344" s="25"/>
      <c r="BT344" s="25"/>
      <c r="BU344" s="25"/>
      <c r="BV344" s="25"/>
    </row>
    <row r="345" spans="13:74">
      <c r="M345" s="479"/>
      <c r="N345" s="479"/>
      <c r="O345" s="480"/>
      <c r="P345" s="481"/>
      <c r="Q345" s="25"/>
      <c r="R345" s="25"/>
      <c r="S345" s="25"/>
      <c r="T345" s="25"/>
      <c r="U345" s="25"/>
      <c r="V345" s="25"/>
      <c r="W345" s="2"/>
      <c r="AM345" s="479"/>
      <c r="AN345" s="479"/>
      <c r="AO345" s="480"/>
      <c r="AP345" s="481"/>
      <c r="AQ345" s="25"/>
      <c r="AR345" s="25"/>
      <c r="AS345" s="25"/>
      <c r="AT345" s="25"/>
      <c r="AU345" s="25"/>
      <c r="AV345" s="25"/>
      <c r="BM345" s="479"/>
      <c r="BN345" s="479"/>
      <c r="BO345" s="480"/>
      <c r="BP345" s="481"/>
      <c r="BQ345" s="25"/>
      <c r="BR345" s="25"/>
      <c r="BS345" s="25"/>
      <c r="BT345" s="25"/>
      <c r="BU345" s="25"/>
      <c r="BV345" s="25"/>
    </row>
    <row r="346" spans="13:74">
      <c r="M346" s="2"/>
      <c r="N346" s="2"/>
      <c r="O346" s="2"/>
      <c r="P346" s="2"/>
      <c r="Q346" s="2"/>
      <c r="R346" s="2"/>
      <c r="S346" s="2"/>
      <c r="T346" s="2"/>
      <c r="U346" s="2"/>
      <c r="V346" s="2"/>
      <c r="W346" s="2"/>
      <c r="AM346" s="2"/>
      <c r="AN346" s="2"/>
      <c r="AO346" s="2"/>
      <c r="AP346" s="2"/>
      <c r="AQ346" s="2"/>
      <c r="AR346" s="2"/>
      <c r="AS346" s="2"/>
      <c r="AT346" s="2"/>
      <c r="AU346" s="2"/>
      <c r="AV346" s="2"/>
      <c r="AW346" s="2"/>
      <c r="AX346" s="2"/>
      <c r="AY346" s="2"/>
      <c r="AZ346" s="2"/>
      <c r="BM346" s="2"/>
      <c r="BN346" s="2"/>
      <c r="BO346" s="2"/>
      <c r="BP346" s="2"/>
      <c r="BQ346" s="2"/>
      <c r="BR346" s="2"/>
      <c r="BS346" s="2"/>
      <c r="BT346" s="2"/>
      <c r="BU346" s="2"/>
      <c r="BV346" s="2"/>
    </row>
    <row r="347" spans="13:74">
      <c r="M347" s="2"/>
      <c r="N347" s="2"/>
      <c r="O347" s="2"/>
      <c r="P347" s="2"/>
      <c r="Q347" s="2"/>
      <c r="R347" s="2"/>
      <c r="S347" s="2"/>
      <c r="T347" s="2"/>
      <c r="U347" s="2"/>
      <c r="V347" s="2"/>
      <c r="W347" s="2"/>
      <c r="AM347" s="2"/>
      <c r="AN347" s="2"/>
      <c r="AO347" s="2"/>
      <c r="AP347" s="2"/>
      <c r="AQ347" s="2"/>
      <c r="AR347" s="2"/>
      <c r="AS347" s="2"/>
      <c r="AT347" s="2"/>
      <c r="AU347" s="2"/>
      <c r="AV347" s="2"/>
      <c r="AW347" s="2"/>
      <c r="AX347" s="2"/>
      <c r="AY347" s="2"/>
      <c r="AZ347" s="2"/>
      <c r="BM347" s="2"/>
      <c r="BN347" s="2"/>
      <c r="BO347" s="2"/>
      <c r="BP347" s="2"/>
      <c r="BQ347" s="2"/>
      <c r="BR347" s="2"/>
      <c r="BS347" s="2"/>
      <c r="BT347" s="2"/>
      <c r="BU347" s="2"/>
      <c r="BV347" s="2"/>
    </row>
    <row r="348" spans="13:74" s="1" customFormat="1" ht="30" customHeight="1">
      <c r="M348" s="2"/>
      <c r="N348" s="2"/>
      <c r="P348" s="2"/>
      <c r="Q348" s="2"/>
      <c r="R348" s="2"/>
      <c r="S348" s="2"/>
      <c r="T348" s="2"/>
      <c r="U348" s="2"/>
      <c r="V348" s="2"/>
      <c r="W348" s="2"/>
      <c r="X348" s="2"/>
      <c r="Y348" s="2"/>
      <c r="Z348" s="2"/>
      <c r="AM348" s="2"/>
      <c r="AN348" s="2"/>
      <c r="AP348" s="2"/>
      <c r="AQ348" s="2"/>
      <c r="AR348" s="2"/>
      <c r="AS348" s="2"/>
      <c r="AT348" s="2"/>
      <c r="AU348" s="2"/>
      <c r="AV348" s="2"/>
      <c r="AW348" s="2"/>
      <c r="AX348" s="2"/>
      <c r="AY348" s="2"/>
      <c r="AZ348" s="2"/>
      <c r="BM348" s="2"/>
      <c r="BN348" s="2"/>
      <c r="BP348" s="2"/>
      <c r="BQ348" s="2"/>
      <c r="BR348" s="2"/>
      <c r="BS348" s="2"/>
      <c r="BT348" s="2"/>
      <c r="BU348" s="2"/>
      <c r="BV348" s="2"/>
    </row>
    <row r="349" spans="13:74" s="1" customFormat="1" ht="30" customHeight="1">
      <c r="M349" s="2"/>
      <c r="N349" s="2"/>
      <c r="P349" s="2"/>
      <c r="Q349" s="2"/>
      <c r="R349" s="2"/>
      <c r="S349" s="2"/>
      <c r="T349" s="2"/>
      <c r="U349" s="2"/>
      <c r="V349" s="2"/>
      <c r="W349" s="2"/>
      <c r="X349" s="2"/>
      <c r="Y349" s="2"/>
      <c r="Z349" s="2"/>
      <c r="AM349" s="2"/>
      <c r="AN349" s="2"/>
      <c r="AP349" s="2"/>
      <c r="AQ349" s="2"/>
      <c r="AR349" s="2"/>
      <c r="AS349" s="2"/>
      <c r="AT349" s="2"/>
      <c r="AU349" s="2"/>
      <c r="AV349" s="2"/>
      <c r="AW349" s="2"/>
      <c r="AX349" s="2"/>
      <c r="AY349" s="2"/>
      <c r="AZ349" s="2"/>
      <c r="BM349" s="2"/>
      <c r="BN349" s="2"/>
      <c r="BP349" s="2"/>
      <c r="BQ349" s="2"/>
      <c r="BR349" s="2"/>
      <c r="BS349" s="2"/>
      <c r="BT349" s="2"/>
      <c r="BU349" s="2"/>
      <c r="BV349" s="2"/>
    </row>
    <row r="350" spans="13:74" s="1" customFormat="1" ht="30" customHeight="1">
      <c r="M350" s="2"/>
      <c r="N350" s="2"/>
      <c r="P350" s="2"/>
      <c r="Q350" s="2"/>
      <c r="R350" s="2"/>
      <c r="S350" s="2"/>
      <c r="T350" s="2"/>
      <c r="U350" s="2"/>
      <c r="V350" s="2"/>
      <c r="W350" s="2"/>
      <c r="X350" s="2"/>
      <c r="Y350" s="2"/>
      <c r="Z350" s="2"/>
      <c r="AM350" s="2"/>
      <c r="AN350" s="2"/>
      <c r="AP350" s="2"/>
      <c r="AQ350" s="2"/>
      <c r="AR350" s="2"/>
      <c r="AS350" s="2"/>
      <c r="AT350" s="2"/>
      <c r="AU350" s="2"/>
      <c r="AV350" s="2"/>
      <c r="AW350" s="2"/>
      <c r="AX350" s="2"/>
      <c r="AY350" s="2"/>
      <c r="AZ350" s="2"/>
      <c r="BM350" s="2"/>
      <c r="BN350" s="2"/>
      <c r="BP350" s="2"/>
      <c r="BQ350" s="2"/>
      <c r="BR350" s="2"/>
      <c r="BS350" s="2"/>
      <c r="BT350" s="2"/>
      <c r="BU350" s="2"/>
      <c r="BV350" s="2"/>
    </row>
    <row r="351" spans="13:74" s="1" customFormat="1" ht="30" customHeight="1">
      <c r="M351" s="2"/>
      <c r="N351" s="2"/>
      <c r="P351" s="2"/>
      <c r="Q351" s="2"/>
      <c r="R351" s="2"/>
      <c r="S351" s="2"/>
      <c r="T351" s="2"/>
      <c r="U351" s="2"/>
      <c r="V351" s="2"/>
      <c r="W351" s="2"/>
      <c r="X351" s="2"/>
      <c r="Y351" s="2"/>
      <c r="Z351" s="2"/>
      <c r="AM351" s="2"/>
      <c r="AN351" s="2"/>
      <c r="AP351" s="2"/>
      <c r="AQ351" s="2"/>
      <c r="AR351" s="2"/>
      <c r="AS351" s="2"/>
      <c r="AT351" s="2"/>
      <c r="AU351" s="2"/>
      <c r="AV351" s="2"/>
      <c r="AW351" s="2"/>
      <c r="AX351" s="2"/>
      <c r="AY351" s="2"/>
      <c r="AZ351" s="2"/>
      <c r="BM351" s="2"/>
      <c r="BN351" s="2"/>
      <c r="BP351" s="2"/>
      <c r="BQ351" s="2"/>
      <c r="BR351" s="2"/>
      <c r="BS351" s="2"/>
      <c r="BT351" s="2"/>
      <c r="BU351" s="2"/>
      <c r="BV351" s="2"/>
    </row>
    <row r="352" spans="13:74" s="1" customFormat="1" ht="30" customHeight="1">
      <c r="M352" s="2"/>
      <c r="N352" s="2"/>
      <c r="P352" s="2"/>
      <c r="Q352" s="2"/>
      <c r="R352" s="2"/>
      <c r="S352" s="2"/>
      <c r="T352" s="2"/>
      <c r="U352" s="2"/>
      <c r="V352" s="2"/>
      <c r="W352" s="2"/>
      <c r="X352" s="2"/>
      <c r="Y352" s="2"/>
      <c r="Z352" s="2"/>
      <c r="AM352" s="2"/>
      <c r="AN352" s="2"/>
      <c r="AP352" s="2"/>
      <c r="AQ352" s="2"/>
      <c r="AR352" s="2"/>
      <c r="AS352" s="2"/>
      <c r="AT352" s="2"/>
      <c r="AU352" s="2"/>
      <c r="AV352" s="2"/>
      <c r="AW352" s="2"/>
      <c r="AX352" s="2"/>
      <c r="AY352" s="2"/>
      <c r="AZ352" s="2"/>
      <c r="BM352" s="2"/>
      <c r="BN352" s="2"/>
      <c r="BP352" s="2"/>
      <c r="BQ352" s="2"/>
      <c r="BR352" s="2"/>
      <c r="BS352" s="2"/>
      <c r="BT352" s="2"/>
      <c r="BU352" s="2"/>
      <c r="BV352" s="2"/>
    </row>
    <row r="353" spans="13:74" s="1" customFormat="1" ht="30" customHeight="1">
      <c r="M353" s="2"/>
      <c r="N353" s="2"/>
      <c r="P353" s="2"/>
      <c r="Q353" s="2"/>
      <c r="R353" s="2"/>
      <c r="S353" s="2"/>
      <c r="T353" s="2"/>
      <c r="U353" s="2"/>
      <c r="V353" s="2"/>
      <c r="W353" s="2"/>
      <c r="X353" s="2"/>
      <c r="Y353" s="2"/>
      <c r="Z353" s="2"/>
      <c r="AM353" s="2"/>
      <c r="AN353" s="2"/>
      <c r="AP353" s="2"/>
      <c r="AQ353" s="2"/>
      <c r="AR353" s="2"/>
      <c r="AS353" s="2"/>
      <c r="AT353" s="2"/>
      <c r="AU353" s="2"/>
      <c r="AV353" s="2"/>
      <c r="AW353" s="2"/>
      <c r="AX353" s="2"/>
      <c r="AY353" s="2"/>
      <c r="AZ353" s="2"/>
      <c r="BM353" s="2"/>
      <c r="BN353" s="2"/>
      <c r="BP353" s="2"/>
      <c r="BQ353" s="2"/>
      <c r="BR353" s="2"/>
      <c r="BS353" s="2"/>
      <c r="BT353" s="2"/>
      <c r="BU353" s="2"/>
      <c r="BV353" s="2"/>
    </row>
    <row r="354" spans="13:74" s="1" customFormat="1" ht="30" customHeight="1">
      <c r="M354" s="2"/>
      <c r="N354" s="2"/>
      <c r="P354" s="2"/>
      <c r="Q354" s="2"/>
      <c r="R354" s="2"/>
      <c r="S354" s="2"/>
      <c r="T354" s="2"/>
      <c r="U354" s="2"/>
      <c r="V354" s="2"/>
      <c r="W354" s="2"/>
      <c r="X354" s="2"/>
      <c r="Y354" s="2"/>
      <c r="Z354" s="2"/>
      <c r="AM354" s="2"/>
      <c r="AN354" s="2"/>
      <c r="AP354" s="2"/>
      <c r="AQ354" s="2"/>
      <c r="AR354" s="2"/>
      <c r="AS354" s="2"/>
      <c r="AT354" s="2"/>
      <c r="AU354" s="2"/>
      <c r="AV354" s="2"/>
      <c r="AW354" s="2"/>
      <c r="AX354" s="2"/>
      <c r="AY354" s="2"/>
      <c r="AZ354" s="2"/>
      <c r="BM354" s="2"/>
      <c r="BN354" s="2"/>
      <c r="BP354" s="2"/>
      <c r="BQ354" s="2"/>
      <c r="BR354" s="2"/>
      <c r="BS354" s="2"/>
      <c r="BT354" s="2"/>
      <c r="BU354" s="2"/>
      <c r="BV354" s="2"/>
    </row>
    <row r="355" spans="13:74" s="1" customFormat="1" ht="30" customHeight="1">
      <c r="M355" s="2"/>
      <c r="N355" s="2"/>
      <c r="P355" s="2"/>
      <c r="Q355" s="2"/>
      <c r="R355" s="2"/>
      <c r="S355" s="2"/>
      <c r="T355" s="2"/>
      <c r="U355" s="2"/>
      <c r="V355" s="2"/>
      <c r="W355" s="2"/>
      <c r="X355" s="2"/>
      <c r="Y355" s="2"/>
      <c r="Z355" s="2"/>
      <c r="AM355" s="2"/>
      <c r="AN355" s="2"/>
      <c r="AP355" s="2"/>
      <c r="AQ355" s="2"/>
      <c r="AR355" s="2"/>
      <c r="AS355" s="2"/>
      <c r="AT355" s="2"/>
      <c r="AU355" s="2"/>
      <c r="AV355" s="2"/>
      <c r="AW355" s="2"/>
      <c r="AX355" s="2"/>
      <c r="AY355" s="2"/>
      <c r="AZ355" s="2"/>
      <c r="BM355" s="2"/>
      <c r="BN355" s="2"/>
      <c r="BP355" s="2"/>
      <c r="BQ355" s="2"/>
      <c r="BR355" s="2"/>
      <c r="BS355" s="2"/>
      <c r="BT355" s="2"/>
      <c r="BU355" s="2"/>
      <c r="BV355" s="2"/>
    </row>
    <row r="356" spans="13:74" s="1" customFormat="1" ht="30" customHeight="1">
      <c r="M356" s="2"/>
      <c r="N356" s="2"/>
      <c r="P356" s="2"/>
      <c r="Q356" s="2"/>
      <c r="R356" s="2"/>
      <c r="S356" s="2"/>
      <c r="T356" s="2"/>
      <c r="U356" s="2"/>
      <c r="V356" s="2"/>
      <c r="W356" s="2"/>
      <c r="X356" s="2"/>
      <c r="Y356" s="2"/>
      <c r="Z356" s="2"/>
      <c r="AM356" s="2"/>
      <c r="AN356" s="2"/>
      <c r="AP356" s="2"/>
      <c r="AQ356" s="2"/>
      <c r="AR356" s="2"/>
      <c r="AS356" s="2"/>
      <c r="AT356" s="2"/>
      <c r="AU356" s="2"/>
      <c r="AV356" s="2"/>
      <c r="AW356" s="2"/>
      <c r="AX356" s="2"/>
      <c r="AY356" s="2"/>
      <c r="AZ356" s="2"/>
      <c r="BM356" s="2"/>
      <c r="BN356" s="2"/>
      <c r="BP356" s="2"/>
      <c r="BQ356" s="2"/>
      <c r="BR356" s="2"/>
      <c r="BS356" s="2"/>
      <c r="BT356" s="2"/>
      <c r="BU356" s="2"/>
      <c r="BV356" s="2"/>
    </row>
    <row r="357" spans="13:74" s="1" customFormat="1" ht="30" customHeight="1">
      <c r="M357" s="2"/>
      <c r="N357" s="2"/>
      <c r="P357" s="2"/>
      <c r="Q357" s="2"/>
      <c r="R357" s="2"/>
      <c r="S357" s="2"/>
      <c r="T357" s="2"/>
      <c r="U357" s="2"/>
      <c r="V357" s="2"/>
      <c r="W357" s="2"/>
      <c r="X357" s="2"/>
      <c r="Y357" s="2"/>
      <c r="Z357" s="2"/>
      <c r="AM357" s="2"/>
      <c r="AN357" s="2"/>
      <c r="AP357" s="2"/>
      <c r="AQ357" s="2"/>
      <c r="AR357" s="2"/>
      <c r="AS357" s="2"/>
      <c r="AT357" s="2"/>
      <c r="AU357" s="2"/>
      <c r="AV357" s="2"/>
      <c r="AW357" s="2"/>
      <c r="AX357" s="2"/>
      <c r="AY357" s="2"/>
      <c r="AZ357" s="2"/>
      <c r="BM357" s="2"/>
      <c r="BN357" s="2"/>
      <c r="BP357" s="2"/>
      <c r="BQ357" s="2"/>
      <c r="BR357" s="2"/>
      <c r="BS357" s="2"/>
      <c r="BT357" s="2"/>
      <c r="BU357" s="2"/>
      <c r="BV357" s="2"/>
    </row>
    <row r="358" spans="13:74" s="1" customFormat="1" ht="30" customHeight="1">
      <c r="M358" s="2"/>
      <c r="N358" s="2"/>
      <c r="P358" s="2"/>
      <c r="Q358" s="2"/>
      <c r="R358" s="2"/>
      <c r="S358" s="2"/>
      <c r="T358" s="2"/>
      <c r="U358" s="2"/>
      <c r="V358" s="2"/>
      <c r="W358" s="2"/>
      <c r="X358" s="2"/>
      <c r="Y358" s="2"/>
      <c r="Z358" s="2"/>
      <c r="AM358" s="2"/>
      <c r="AN358" s="2"/>
      <c r="AP358" s="2"/>
      <c r="AQ358" s="2"/>
      <c r="AR358" s="2"/>
      <c r="AS358" s="2"/>
      <c r="AT358" s="2"/>
      <c r="AU358" s="2"/>
      <c r="AV358" s="2"/>
      <c r="AW358" s="2"/>
      <c r="AX358" s="2"/>
      <c r="AY358" s="2"/>
      <c r="AZ358" s="2"/>
      <c r="BM358" s="2"/>
      <c r="BN358" s="2"/>
      <c r="BP358" s="2"/>
      <c r="BQ358" s="2"/>
      <c r="BR358" s="2"/>
      <c r="BS358" s="2"/>
      <c r="BT358" s="2"/>
      <c r="BU358" s="2"/>
      <c r="BV358" s="2"/>
    </row>
    <row r="359" spans="13:74" s="1" customFormat="1" ht="30" customHeight="1">
      <c r="M359" s="2"/>
      <c r="N359" s="2"/>
      <c r="P359" s="2"/>
      <c r="Q359" s="2"/>
      <c r="R359" s="2"/>
      <c r="S359" s="2"/>
      <c r="T359" s="2"/>
      <c r="U359" s="2"/>
      <c r="V359" s="2"/>
      <c r="W359" s="2"/>
      <c r="X359" s="2"/>
      <c r="Y359" s="2"/>
      <c r="Z359" s="2"/>
      <c r="AM359" s="2"/>
      <c r="AN359" s="2"/>
      <c r="AP359" s="2"/>
      <c r="AQ359" s="2"/>
      <c r="AR359" s="2"/>
      <c r="AS359" s="2"/>
      <c r="AT359" s="2"/>
      <c r="AU359" s="2"/>
      <c r="AV359" s="2"/>
      <c r="AW359" s="2"/>
      <c r="AX359" s="2"/>
      <c r="AY359" s="2"/>
      <c r="AZ359" s="2"/>
      <c r="BM359" s="2"/>
      <c r="BN359" s="2"/>
      <c r="BP359" s="2"/>
      <c r="BQ359" s="2"/>
      <c r="BR359" s="2"/>
      <c r="BS359" s="2"/>
      <c r="BT359" s="2"/>
      <c r="BU359" s="2"/>
      <c r="BV359" s="2"/>
    </row>
    <row r="360" spans="13:74" s="1" customFormat="1" ht="30" customHeight="1">
      <c r="M360" s="2"/>
      <c r="N360" s="2"/>
      <c r="P360" s="2"/>
      <c r="Q360" s="2"/>
      <c r="R360" s="2"/>
      <c r="S360" s="2"/>
      <c r="T360" s="2"/>
      <c r="U360" s="2"/>
      <c r="V360" s="2"/>
      <c r="W360" s="2"/>
      <c r="X360" s="2"/>
      <c r="Y360" s="2"/>
      <c r="Z360" s="2"/>
      <c r="AM360" s="2"/>
      <c r="AN360" s="2"/>
      <c r="AP360" s="2"/>
      <c r="AQ360" s="2"/>
      <c r="AR360" s="2"/>
      <c r="AS360" s="2"/>
      <c r="AT360" s="2"/>
      <c r="AU360" s="2"/>
      <c r="AV360" s="2"/>
      <c r="AW360" s="2"/>
      <c r="AX360" s="2"/>
      <c r="AY360" s="2"/>
      <c r="AZ360" s="2"/>
      <c r="BM360" s="2"/>
      <c r="BN360" s="2"/>
      <c r="BP360" s="2"/>
      <c r="BQ360" s="2"/>
      <c r="BR360" s="2"/>
      <c r="BS360" s="2"/>
      <c r="BT360" s="2"/>
      <c r="BU360" s="2"/>
      <c r="BV360" s="2"/>
    </row>
    <row r="361" spans="13:74" s="1" customFormat="1" ht="30" customHeight="1">
      <c r="M361" s="2"/>
      <c r="N361" s="2"/>
      <c r="P361" s="2"/>
      <c r="Q361" s="2"/>
      <c r="R361" s="2"/>
      <c r="S361" s="2"/>
      <c r="T361" s="2"/>
      <c r="U361" s="2"/>
      <c r="V361" s="2"/>
      <c r="W361" s="2"/>
      <c r="X361" s="2"/>
      <c r="Y361" s="2"/>
      <c r="Z361" s="2"/>
      <c r="AM361" s="2"/>
      <c r="AN361" s="2"/>
      <c r="AP361" s="2"/>
      <c r="AQ361" s="2"/>
      <c r="AR361" s="2"/>
      <c r="AS361" s="2"/>
      <c r="AT361" s="2"/>
      <c r="AU361" s="2"/>
      <c r="AV361" s="2"/>
      <c r="AW361" s="2"/>
      <c r="AX361" s="2"/>
      <c r="AY361" s="2"/>
      <c r="AZ361" s="2"/>
      <c r="BM361" s="2"/>
      <c r="BN361" s="2"/>
      <c r="BP361" s="2"/>
      <c r="BQ361" s="2"/>
      <c r="BR361" s="2"/>
      <c r="BS361" s="2"/>
      <c r="BT361" s="2"/>
      <c r="BU361" s="2"/>
      <c r="BV361" s="2"/>
    </row>
    <row r="362" spans="13:74" s="1" customFormat="1" ht="30" customHeight="1">
      <c r="M362" s="2"/>
      <c r="N362" s="2"/>
      <c r="P362" s="2"/>
      <c r="Q362" s="2"/>
      <c r="R362" s="2"/>
      <c r="S362" s="2"/>
      <c r="T362" s="2"/>
      <c r="U362" s="2"/>
      <c r="V362" s="2"/>
      <c r="W362" s="2"/>
      <c r="X362" s="2"/>
      <c r="Y362" s="2"/>
      <c r="Z362" s="2"/>
      <c r="AM362" s="2"/>
      <c r="AN362" s="2"/>
      <c r="AP362" s="2"/>
      <c r="AQ362" s="2"/>
      <c r="AR362" s="2"/>
      <c r="AS362" s="2"/>
      <c r="AT362" s="2"/>
      <c r="AU362" s="2"/>
      <c r="AV362" s="2"/>
      <c r="AW362" s="2"/>
      <c r="AX362" s="2"/>
      <c r="AY362" s="2"/>
      <c r="AZ362" s="2"/>
      <c r="BM362" s="2"/>
      <c r="BN362" s="2"/>
      <c r="BP362" s="2"/>
      <c r="BQ362" s="2"/>
      <c r="BR362" s="2"/>
      <c r="BS362" s="2"/>
      <c r="BT362" s="2"/>
      <c r="BU362" s="2"/>
      <c r="BV362" s="2"/>
    </row>
    <row r="363" spans="13:74" s="1" customFormat="1" ht="30" customHeight="1">
      <c r="M363" s="2"/>
      <c r="N363" s="2"/>
      <c r="P363" s="2"/>
      <c r="Q363" s="2"/>
      <c r="R363" s="2"/>
      <c r="S363" s="2"/>
      <c r="T363" s="2"/>
      <c r="U363" s="2"/>
      <c r="V363" s="2"/>
      <c r="W363" s="2"/>
      <c r="X363" s="2"/>
      <c r="Y363" s="2"/>
      <c r="Z363" s="2"/>
      <c r="AM363" s="2"/>
      <c r="AN363" s="2"/>
      <c r="AP363" s="2"/>
      <c r="AQ363" s="2"/>
      <c r="AR363" s="2"/>
      <c r="AS363" s="2"/>
      <c r="AT363" s="2"/>
      <c r="AU363" s="2"/>
      <c r="AV363" s="2"/>
      <c r="AW363" s="2"/>
      <c r="AX363" s="2"/>
      <c r="AY363" s="2"/>
      <c r="AZ363" s="2"/>
      <c r="BM363" s="2"/>
      <c r="BN363" s="2"/>
      <c r="BP363" s="2"/>
      <c r="BQ363" s="2"/>
      <c r="BR363" s="2"/>
      <c r="BS363" s="2"/>
      <c r="BT363" s="2"/>
      <c r="BU363" s="2"/>
      <c r="BV363" s="2"/>
    </row>
    <row r="364" spans="13:74" s="1" customFormat="1" ht="30" customHeight="1">
      <c r="M364" s="2"/>
      <c r="N364" s="2"/>
      <c r="P364" s="2"/>
      <c r="Q364" s="2"/>
      <c r="R364" s="2"/>
      <c r="S364" s="2"/>
      <c r="T364" s="2"/>
      <c r="U364" s="2"/>
      <c r="V364" s="2"/>
      <c r="W364" s="2"/>
      <c r="X364" s="2"/>
      <c r="Y364" s="2"/>
      <c r="Z364" s="2"/>
      <c r="AM364" s="2"/>
      <c r="AN364" s="2"/>
      <c r="AP364" s="2"/>
      <c r="AQ364" s="2"/>
      <c r="AR364" s="2"/>
      <c r="AS364" s="2"/>
      <c r="AT364" s="2"/>
      <c r="AU364" s="2"/>
      <c r="AV364" s="2"/>
      <c r="AW364" s="2"/>
      <c r="AX364" s="2"/>
      <c r="AY364" s="2"/>
      <c r="AZ364" s="2"/>
      <c r="BM364" s="2"/>
      <c r="BN364" s="2"/>
      <c r="BP364" s="2"/>
      <c r="BQ364" s="2"/>
      <c r="BR364" s="2"/>
      <c r="BS364" s="2"/>
      <c r="BT364" s="2"/>
      <c r="BU364" s="2"/>
      <c r="BV364" s="2"/>
    </row>
    <row r="365" spans="13:74" s="1" customFormat="1" ht="30" customHeight="1">
      <c r="M365" s="2"/>
      <c r="N365" s="2"/>
      <c r="P365" s="2"/>
      <c r="Q365" s="2"/>
      <c r="R365" s="2"/>
      <c r="S365" s="2"/>
      <c r="T365" s="2"/>
      <c r="U365" s="2"/>
      <c r="V365" s="2"/>
      <c r="W365" s="2"/>
      <c r="X365" s="2"/>
      <c r="Y365" s="2"/>
      <c r="Z365" s="2"/>
      <c r="AM365" s="2"/>
      <c r="AN365" s="2"/>
      <c r="AP365" s="2"/>
      <c r="AQ365" s="2"/>
      <c r="AR365" s="2"/>
      <c r="AS365" s="2"/>
      <c r="AT365" s="2"/>
      <c r="AU365" s="2"/>
      <c r="AV365" s="2"/>
      <c r="AW365" s="2"/>
      <c r="AX365" s="2"/>
      <c r="AY365" s="2"/>
      <c r="AZ365" s="2"/>
      <c r="BM365" s="2"/>
      <c r="BN365" s="2"/>
      <c r="BP365" s="2"/>
      <c r="BQ365" s="2"/>
      <c r="BR365" s="2"/>
      <c r="BS365" s="2"/>
      <c r="BT365" s="2"/>
      <c r="BU365" s="2"/>
      <c r="BV365" s="2"/>
    </row>
    <row r="366" spans="13:74" s="1" customFormat="1" ht="30" customHeight="1">
      <c r="M366" s="2"/>
      <c r="N366" s="2"/>
      <c r="P366" s="2"/>
      <c r="Q366" s="2"/>
      <c r="R366" s="2"/>
      <c r="S366" s="2"/>
      <c r="T366" s="2"/>
      <c r="U366" s="2"/>
      <c r="V366" s="2"/>
      <c r="W366" s="2"/>
      <c r="X366" s="2"/>
      <c r="Y366" s="2"/>
      <c r="Z366" s="2"/>
      <c r="AM366" s="2"/>
      <c r="AN366" s="2"/>
      <c r="AP366" s="2"/>
      <c r="AQ366" s="2"/>
      <c r="AR366" s="2"/>
      <c r="AS366" s="2"/>
      <c r="AT366" s="2"/>
      <c r="AU366" s="2"/>
      <c r="AV366" s="2"/>
      <c r="AW366" s="2"/>
      <c r="AX366" s="2"/>
      <c r="AY366" s="2"/>
      <c r="AZ366" s="2"/>
      <c r="BM366" s="2"/>
      <c r="BN366" s="2"/>
      <c r="BP366" s="2"/>
      <c r="BQ366" s="2"/>
      <c r="BR366" s="2"/>
      <c r="BS366" s="2"/>
      <c r="BT366" s="2"/>
      <c r="BU366" s="2"/>
      <c r="BV366" s="2"/>
    </row>
    <row r="367" spans="13:74" s="1" customFormat="1" ht="30" customHeight="1">
      <c r="M367" s="2"/>
      <c r="N367" s="2"/>
      <c r="P367" s="2"/>
      <c r="Q367" s="2"/>
      <c r="R367" s="2"/>
      <c r="S367" s="2"/>
      <c r="T367" s="2"/>
      <c r="U367" s="2"/>
      <c r="V367" s="2"/>
      <c r="W367" s="2"/>
      <c r="X367" s="2"/>
      <c r="Y367" s="2"/>
      <c r="Z367" s="2"/>
      <c r="AM367" s="2"/>
      <c r="AN367" s="2"/>
      <c r="AP367" s="2"/>
      <c r="AQ367" s="2"/>
      <c r="AR367" s="2"/>
      <c r="AS367" s="2"/>
      <c r="AT367" s="2"/>
      <c r="AU367" s="2"/>
      <c r="AV367" s="2"/>
      <c r="AW367" s="2"/>
      <c r="AX367" s="2"/>
      <c r="AY367" s="2"/>
      <c r="AZ367" s="2"/>
      <c r="BM367" s="2"/>
      <c r="BN367" s="2"/>
      <c r="BP367" s="2"/>
      <c r="BQ367" s="2"/>
      <c r="BR367" s="2"/>
      <c r="BS367" s="2"/>
      <c r="BT367" s="2"/>
      <c r="BU367" s="2"/>
      <c r="BV367" s="2"/>
    </row>
    <row r="368" spans="13:74" s="1" customFormat="1" ht="30" customHeight="1">
      <c r="M368" s="2"/>
      <c r="N368" s="2"/>
      <c r="P368" s="2"/>
      <c r="Q368" s="2"/>
      <c r="R368" s="2"/>
      <c r="S368" s="2"/>
      <c r="T368" s="2"/>
      <c r="U368" s="2"/>
      <c r="V368" s="2"/>
      <c r="W368" s="2"/>
      <c r="X368" s="2"/>
      <c r="Y368" s="2"/>
      <c r="Z368" s="2"/>
      <c r="AM368" s="2"/>
      <c r="AN368" s="2"/>
      <c r="AP368" s="2"/>
      <c r="AQ368" s="2"/>
      <c r="AR368" s="2"/>
      <c r="AS368" s="2"/>
      <c r="AT368" s="2"/>
      <c r="AU368" s="2"/>
      <c r="AV368" s="2"/>
      <c r="AW368" s="2"/>
      <c r="AX368" s="2"/>
      <c r="AY368" s="2"/>
      <c r="AZ368" s="2"/>
      <c r="BM368" s="2"/>
      <c r="BN368" s="2"/>
      <c r="BP368" s="2"/>
      <c r="BQ368" s="2"/>
      <c r="BR368" s="2"/>
      <c r="BS368" s="2"/>
      <c r="BT368" s="2"/>
      <c r="BU368" s="2"/>
      <c r="BV368" s="2"/>
    </row>
    <row r="369" spans="13:74" s="1" customFormat="1" ht="30" customHeight="1">
      <c r="M369" s="2"/>
      <c r="N369" s="2"/>
      <c r="P369" s="2"/>
      <c r="Q369" s="2"/>
      <c r="R369" s="2"/>
      <c r="S369" s="2"/>
      <c r="T369" s="2"/>
      <c r="U369" s="2"/>
      <c r="V369" s="2"/>
      <c r="W369" s="2"/>
      <c r="X369" s="2"/>
      <c r="Y369" s="2"/>
      <c r="Z369" s="2"/>
      <c r="AM369" s="2"/>
      <c r="AN369" s="2"/>
      <c r="AP369" s="2"/>
      <c r="AQ369" s="2"/>
      <c r="AR369" s="2"/>
      <c r="AS369" s="2"/>
      <c r="AT369" s="2"/>
      <c r="AU369" s="2"/>
      <c r="AV369" s="2"/>
      <c r="AW369" s="2"/>
      <c r="AX369" s="2"/>
      <c r="AY369" s="2"/>
      <c r="AZ369" s="2"/>
      <c r="BM369" s="2"/>
      <c r="BN369" s="2"/>
      <c r="BP369" s="2"/>
      <c r="BQ369" s="2"/>
      <c r="BR369" s="2"/>
      <c r="BS369" s="2"/>
      <c r="BT369" s="2"/>
      <c r="BU369" s="2"/>
      <c r="BV369" s="2"/>
    </row>
    <row r="370" spans="13:74" s="1" customFormat="1" ht="30" customHeight="1">
      <c r="M370" s="2"/>
      <c r="N370" s="2"/>
      <c r="P370" s="2"/>
      <c r="Q370" s="2"/>
      <c r="R370" s="2"/>
      <c r="S370" s="2"/>
      <c r="T370" s="2"/>
      <c r="U370" s="2"/>
      <c r="V370" s="2"/>
      <c r="W370" s="2"/>
      <c r="X370" s="2"/>
      <c r="Y370" s="2"/>
      <c r="Z370" s="2"/>
      <c r="AM370" s="2"/>
      <c r="AN370" s="2"/>
      <c r="AP370" s="2"/>
      <c r="AQ370" s="2"/>
      <c r="AR370" s="2"/>
      <c r="AS370" s="2"/>
      <c r="AT370" s="2"/>
      <c r="AU370" s="2"/>
      <c r="AV370" s="2"/>
      <c r="AW370" s="2"/>
      <c r="AX370" s="2"/>
      <c r="AY370" s="2"/>
      <c r="AZ370" s="2"/>
      <c r="BM370" s="2"/>
      <c r="BN370" s="2"/>
      <c r="BP370" s="2"/>
      <c r="BQ370" s="2"/>
      <c r="BR370" s="2"/>
      <c r="BS370" s="2"/>
      <c r="BT370" s="2"/>
      <c r="BU370" s="2"/>
      <c r="BV370" s="2"/>
    </row>
    <row r="371" spans="13:74" s="1" customFormat="1" ht="30" customHeight="1">
      <c r="M371" s="2"/>
      <c r="N371" s="2"/>
      <c r="P371" s="2"/>
      <c r="Q371" s="2"/>
      <c r="R371" s="2"/>
      <c r="S371" s="2"/>
      <c r="T371" s="2"/>
      <c r="U371" s="2"/>
      <c r="V371" s="2"/>
      <c r="W371" s="2"/>
      <c r="X371" s="2"/>
      <c r="Y371" s="2"/>
      <c r="Z371" s="2"/>
      <c r="AM371" s="2"/>
      <c r="AN371" s="2"/>
      <c r="AP371" s="2"/>
      <c r="AQ371" s="2"/>
      <c r="AR371" s="2"/>
      <c r="AS371" s="2"/>
      <c r="AT371" s="2"/>
      <c r="AU371" s="2"/>
      <c r="AV371" s="2"/>
      <c r="AW371" s="2"/>
      <c r="AX371" s="2"/>
      <c r="AY371" s="2"/>
      <c r="AZ371" s="2"/>
      <c r="BM371" s="2"/>
      <c r="BN371" s="2"/>
      <c r="BP371" s="2"/>
      <c r="BQ371" s="2"/>
      <c r="BR371" s="2"/>
      <c r="BS371" s="2"/>
      <c r="BT371" s="2"/>
      <c r="BU371" s="2"/>
      <c r="BV371" s="2"/>
    </row>
    <row r="372" spans="13:74" s="1" customFormat="1" ht="30" customHeight="1">
      <c r="M372" s="2"/>
      <c r="N372" s="2"/>
      <c r="P372" s="2"/>
      <c r="Q372" s="2"/>
      <c r="R372" s="2"/>
      <c r="S372" s="2"/>
      <c r="T372" s="2"/>
      <c r="U372" s="2"/>
      <c r="V372" s="2"/>
      <c r="W372" s="2"/>
      <c r="X372" s="2"/>
      <c r="Y372" s="2"/>
      <c r="Z372" s="2"/>
      <c r="AM372" s="2"/>
      <c r="AN372" s="2"/>
      <c r="AP372" s="2"/>
      <c r="AQ372" s="2"/>
      <c r="AR372" s="2"/>
      <c r="AS372" s="2"/>
      <c r="AT372" s="2"/>
      <c r="AU372" s="2"/>
      <c r="AV372" s="2"/>
      <c r="AW372" s="2"/>
      <c r="AX372" s="2"/>
      <c r="AY372" s="2"/>
      <c r="AZ372" s="2"/>
      <c r="BM372" s="2"/>
      <c r="BN372" s="2"/>
      <c r="BP372" s="2"/>
      <c r="BQ372" s="2"/>
      <c r="BR372" s="2"/>
      <c r="BS372" s="2"/>
      <c r="BT372" s="2"/>
      <c r="BU372" s="2"/>
      <c r="BV372" s="2"/>
    </row>
    <row r="373" spans="13:74" s="1" customFormat="1" ht="30" customHeight="1">
      <c r="M373" s="2"/>
      <c r="N373" s="2"/>
      <c r="P373" s="2"/>
      <c r="Q373" s="2"/>
      <c r="R373" s="2"/>
      <c r="S373" s="2"/>
      <c r="T373" s="2"/>
      <c r="U373" s="2"/>
      <c r="V373" s="2"/>
      <c r="W373" s="2"/>
      <c r="X373" s="2"/>
      <c r="Y373" s="2"/>
      <c r="Z373" s="2"/>
      <c r="AM373" s="2"/>
      <c r="AN373" s="2"/>
      <c r="AP373" s="2"/>
      <c r="AQ373" s="2"/>
      <c r="AR373" s="2"/>
      <c r="AS373" s="2"/>
      <c r="AT373" s="2"/>
      <c r="AU373" s="2"/>
      <c r="AV373" s="2"/>
      <c r="AW373" s="2"/>
      <c r="AX373" s="2"/>
      <c r="AY373" s="2"/>
      <c r="AZ373" s="2"/>
      <c r="BM373" s="2"/>
      <c r="BN373" s="2"/>
      <c r="BP373" s="2"/>
      <c r="BQ373" s="2"/>
      <c r="BR373" s="2"/>
      <c r="BS373" s="2"/>
      <c r="BT373" s="2"/>
      <c r="BU373" s="2"/>
      <c r="BV373" s="2"/>
    </row>
    <row r="374" spans="13:74" s="1" customFormat="1" ht="30" customHeight="1">
      <c r="M374" s="2"/>
      <c r="N374" s="2"/>
      <c r="P374" s="2"/>
      <c r="Q374" s="2"/>
      <c r="R374" s="2"/>
      <c r="S374" s="2"/>
      <c r="T374" s="2"/>
      <c r="U374" s="2"/>
      <c r="V374" s="2"/>
      <c r="W374" s="2"/>
      <c r="X374" s="2"/>
      <c r="Y374" s="2"/>
      <c r="Z374" s="2"/>
      <c r="AM374" s="2"/>
      <c r="AN374" s="2"/>
      <c r="AP374" s="2"/>
      <c r="AQ374" s="2"/>
      <c r="AR374" s="2"/>
      <c r="AS374" s="2"/>
      <c r="AT374" s="2"/>
      <c r="AU374" s="2"/>
      <c r="AV374" s="2"/>
      <c r="AW374" s="2"/>
      <c r="AX374" s="2"/>
      <c r="AY374" s="2"/>
      <c r="AZ374" s="2"/>
      <c r="BM374" s="2"/>
      <c r="BN374" s="2"/>
      <c r="BP374" s="2"/>
      <c r="BQ374" s="2"/>
      <c r="BR374" s="2"/>
      <c r="BS374" s="2"/>
      <c r="BT374" s="2"/>
      <c r="BU374" s="2"/>
      <c r="BV374" s="2"/>
    </row>
    <row r="375" spans="13:74" s="1" customFormat="1" ht="30" customHeight="1">
      <c r="M375" s="2"/>
      <c r="N375" s="2"/>
      <c r="P375" s="2"/>
      <c r="Q375" s="2"/>
      <c r="R375" s="2"/>
      <c r="S375" s="2"/>
      <c r="T375" s="2"/>
      <c r="U375" s="2"/>
      <c r="V375" s="2"/>
      <c r="W375" s="2"/>
      <c r="X375" s="2"/>
      <c r="Y375" s="2"/>
      <c r="Z375" s="2"/>
      <c r="AM375" s="2"/>
      <c r="AN375" s="2"/>
      <c r="AP375" s="2"/>
      <c r="AQ375" s="2"/>
      <c r="AR375" s="2"/>
      <c r="AS375" s="2"/>
      <c r="AT375" s="2"/>
      <c r="AU375" s="2"/>
      <c r="AV375" s="2"/>
      <c r="AW375" s="2"/>
      <c r="AX375" s="2"/>
      <c r="AY375" s="2"/>
      <c r="AZ375" s="2"/>
      <c r="BM375" s="2"/>
      <c r="BN375" s="2"/>
      <c r="BP375" s="2"/>
      <c r="BQ375" s="2"/>
      <c r="BR375" s="2"/>
      <c r="BS375" s="2"/>
      <c r="BT375" s="2"/>
      <c r="BU375" s="2"/>
      <c r="BV375" s="2"/>
    </row>
    <row r="376" spans="13:74" s="1" customFormat="1" ht="30" customHeight="1">
      <c r="M376" s="2"/>
      <c r="N376" s="2"/>
      <c r="P376" s="2"/>
      <c r="Q376" s="2"/>
      <c r="R376" s="2"/>
      <c r="S376" s="2"/>
      <c r="T376" s="2"/>
      <c r="U376" s="2"/>
      <c r="V376" s="2"/>
      <c r="W376" s="2"/>
      <c r="X376" s="2"/>
      <c r="Y376" s="2"/>
      <c r="Z376" s="2"/>
      <c r="AM376" s="2"/>
      <c r="AN376" s="2"/>
      <c r="AP376" s="2"/>
      <c r="AQ376" s="2"/>
      <c r="AR376" s="2"/>
      <c r="AS376" s="2"/>
      <c r="AT376" s="2"/>
      <c r="AU376" s="2"/>
      <c r="AV376" s="2"/>
      <c r="AW376" s="2"/>
      <c r="AX376" s="2"/>
      <c r="AY376" s="2"/>
      <c r="AZ376" s="2"/>
      <c r="BM376" s="2"/>
      <c r="BN376" s="2"/>
      <c r="BP376" s="2"/>
      <c r="BQ376" s="2"/>
      <c r="BR376" s="2"/>
      <c r="BS376" s="2"/>
      <c r="BT376" s="2"/>
      <c r="BU376" s="2"/>
      <c r="BV376" s="2"/>
    </row>
    <row r="377" spans="13:74" s="1" customFormat="1" ht="30" customHeight="1">
      <c r="M377" s="2"/>
      <c r="N377" s="2"/>
      <c r="P377" s="2"/>
      <c r="Q377" s="2"/>
      <c r="R377" s="2"/>
      <c r="S377" s="2"/>
      <c r="T377" s="2"/>
      <c r="U377" s="2"/>
      <c r="V377" s="2"/>
      <c r="W377" s="2"/>
      <c r="X377" s="2"/>
      <c r="Y377" s="2"/>
      <c r="Z377" s="2"/>
      <c r="AM377" s="2"/>
      <c r="AN377" s="2"/>
      <c r="AP377" s="2"/>
      <c r="AQ377" s="2"/>
      <c r="AR377" s="2"/>
      <c r="AS377" s="2"/>
      <c r="AT377" s="2"/>
      <c r="AU377" s="2"/>
      <c r="AV377" s="2"/>
      <c r="AW377" s="2"/>
      <c r="AX377" s="2"/>
      <c r="AY377" s="2"/>
      <c r="AZ377" s="2"/>
      <c r="BM377" s="2"/>
      <c r="BN377" s="2"/>
      <c r="BP377" s="2"/>
      <c r="BQ377" s="2"/>
      <c r="BR377" s="2"/>
      <c r="BS377" s="2"/>
      <c r="BT377" s="2"/>
      <c r="BU377" s="2"/>
      <c r="BV377" s="2"/>
    </row>
    <row r="378" spans="13:74" s="1" customFormat="1" ht="30" customHeight="1">
      <c r="M378" s="2"/>
      <c r="N378" s="2"/>
      <c r="P378" s="2"/>
      <c r="Q378" s="2"/>
      <c r="R378" s="2"/>
      <c r="S378" s="2"/>
      <c r="T378" s="2"/>
      <c r="U378" s="2"/>
      <c r="V378" s="2"/>
      <c r="W378" s="2"/>
      <c r="X378" s="2"/>
      <c r="Y378" s="2"/>
      <c r="Z378" s="2"/>
      <c r="AM378" s="2"/>
      <c r="AN378" s="2"/>
      <c r="AP378" s="2"/>
      <c r="AQ378" s="2"/>
      <c r="AR378" s="2"/>
      <c r="AS378" s="2"/>
      <c r="AT378" s="2"/>
      <c r="AU378" s="2"/>
      <c r="AV378" s="2"/>
      <c r="AW378" s="2"/>
      <c r="AX378" s="2"/>
      <c r="AY378" s="2"/>
      <c r="AZ378" s="2"/>
      <c r="BM378" s="2"/>
      <c r="BN378" s="2"/>
      <c r="BP378" s="2"/>
      <c r="BQ378" s="2"/>
      <c r="BR378" s="2"/>
      <c r="BS378" s="2"/>
      <c r="BT378" s="2"/>
      <c r="BU378" s="2"/>
      <c r="BV378" s="2"/>
    </row>
    <row r="379" spans="13:74" s="1" customFormat="1" ht="30" customHeight="1">
      <c r="M379" s="2"/>
      <c r="N379" s="2"/>
      <c r="P379" s="2"/>
      <c r="Q379" s="2"/>
      <c r="R379" s="2"/>
      <c r="S379" s="2"/>
      <c r="T379" s="2"/>
      <c r="U379" s="2"/>
      <c r="V379" s="2"/>
      <c r="W379" s="2"/>
      <c r="X379" s="2"/>
      <c r="Y379" s="2"/>
      <c r="Z379" s="2"/>
      <c r="AM379" s="2"/>
      <c r="AN379" s="2"/>
      <c r="AP379" s="2"/>
      <c r="AQ379" s="2"/>
      <c r="AR379" s="2"/>
      <c r="AS379" s="2"/>
      <c r="AT379" s="2"/>
      <c r="AU379" s="2"/>
      <c r="AV379" s="2"/>
      <c r="AW379" s="2"/>
      <c r="AX379" s="2"/>
      <c r="AY379" s="2"/>
      <c r="AZ379" s="2"/>
      <c r="BM379" s="2"/>
      <c r="BN379" s="2"/>
      <c r="BP379" s="2"/>
      <c r="BQ379" s="2"/>
      <c r="BR379" s="2"/>
      <c r="BS379" s="2"/>
      <c r="BT379" s="2"/>
      <c r="BU379" s="2"/>
      <c r="BV379" s="2"/>
    </row>
    <row r="380" spans="13:74" s="1" customFormat="1" ht="30" customHeight="1">
      <c r="M380" s="2"/>
      <c r="N380" s="2"/>
      <c r="P380" s="2"/>
      <c r="Q380" s="2"/>
      <c r="R380" s="2"/>
      <c r="S380" s="2"/>
      <c r="T380" s="2"/>
      <c r="U380" s="2"/>
      <c r="V380" s="2"/>
      <c r="W380" s="2"/>
      <c r="X380" s="2"/>
      <c r="Y380" s="2"/>
      <c r="Z380" s="2"/>
      <c r="AM380" s="2"/>
      <c r="AN380" s="2"/>
      <c r="AP380" s="2"/>
      <c r="AQ380" s="2"/>
      <c r="AR380" s="2"/>
      <c r="AS380" s="2"/>
      <c r="AT380" s="2"/>
      <c r="AU380" s="2"/>
      <c r="AV380" s="2"/>
      <c r="AW380" s="2"/>
      <c r="AX380" s="2"/>
      <c r="AY380" s="2"/>
      <c r="AZ380" s="2"/>
      <c r="BM380" s="2"/>
      <c r="BN380" s="2"/>
      <c r="BP380" s="2"/>
      <c r="BQ380" s="2"/>
      <c r="BR380" s="2"/>
      <c r="BS380" s="2"/>
      <c r="BT380" s="2"/>
      <c r="BU380" s="2"/>
      <c r="BV380" s="2"/>
    </row>
    <row r="381" spans="13:74" s="1" customFormat="1" ht="30" customHeight="1">
      <c r="M381" s="2"/>
      <c r="N381" s="2"/>
      <c r="P381" s="2"/>
      <c r="Q381" s="2"/>
      <c r="R381" s="2"/>
      <c r="S381" s="2"/>
      <c r="T381" s="2"/>
      <c r="U381" s="2"/>
      <c r="V381" s="2"/>
      <c r="W381" s="2"/>
      <c r="X381" s="2"/>
      <c r="Y381" s="2"/>
      <c r="Z381" s="2"/>
      <c r="AM381" s="2"/>
      <c r="AN381" s="2"/>
      <c r="AP381" s="2"/>
      <c r="AQ381" s="2"/>
      <c r="AR381" s="2"/>
      <c r="AS381" s="2"/>
      <c r="AT381" s="2"/>
      <c r="AU381" s="2"/>
      <c r="AV381" s="2"/>
      <c r="AW381" s="2"/>
      <c r="AX381" s="2"/>
      <c r="AY381" s="2"/>
      <c r="AZ381" s="2"/>
      <c r="BM381" s="2"/>
      <c r="BN381" s="2"/>
      <c r="BP381" s="2"/>
      <c r="BQ381" s="2"/>
      <c r="BR381" s="2"/>
      <c r="BS381" s="2"/>
      <c r="BT381" s="2"/>
      <c r="BU381" s="2"/>
      <c r="BV381" s="2"/>
    </row>
    <row r="382" spans="13:74" s="1" customFormat="1" ht="30" customHeight="1">
      <c r="M382" s="2"/>
      <c r="N382" s="2"/>
      <c r="P382" s="2"/>
      <c r="Q382" s="2"/>
      <c r="R382" s="2"/>
      <c r="S382" s="2"/>
      <c r="T382" s="2"/>
      <c r="U382" s="2"/>
      <c r="V382" s="2"/>
      <c r="W382" s="2"/>
      <c r="X382" s="2"/>
      <c r="Y382" s="2"/>
      <c r="Z382" s="2"/>
      <c r="AM382" s="2"/>
      <c r="AN382" s="2"/>
      <c r="AP382" s="2"/>
      <c r="AQ382" s="2"/>
      <c r="AR382" s="2"/>
      <c r="AS382" s="2"/>
      <c r="AT382" s="2"/>
      <c r="AU382" s="2"/>
      <c r="AV382" s="2"/>
      <c r="AW382" s="2"/>
      <c r="AX382" s="2"/>
      <c r="AY382" s="2"/>
      <c r="AZ382" s="2"/>
      <c r="BM382" s="2"/>
      <c r="BN382" s="2"/>
      <c r="BP382" s="2"/>
      <c r="BQ382" s="2"/>
      <c r="BR382" s="2"/>
      <c r="BS382" s="2"/>
      <c r="BT382" s="2"/>
      <c r="BU382" s="2"/>
      <c r="BV382" s="2"/>
    </row>
    <row r="383" spans="13:74" s="1" customFormat="1" ht="30" customHeight="1">
      <c r="M383" s="2"/>
      <c r="N383" s="2"/>
      <c r="P383" s="2"/>
      <c r="Q383" s="2"/>
      <c r="R383" s="2"/>
      <c r="S383" s="2"/>
      <c r="T383" s="2"/>
      <c r="U383" s="2"/>
      <c r="V383" s="2"/>
      <c r="W383" s="2"/>
      <c r="X383" s="2"/>
      <c r="Y383" s="2"/>
      <c r="Z383" s="2"/>
      <c r="AM383" s="2"/>
      <c r="AN383" s="2"/>
      <c r="AP383" s="2"/>
      <c r="AQ383" s="2"/>
      <c r="AR383" s="2"/>
      <c r="AS383" s="2"/>
      <c r="AT383" s="2"/>
      <c r="AU383" s="2"/>
      <c r="AV383" s="2"/>
      <c r="AW383" s="2"/>
      <c r="AX383" s="2"/>
      <c r="AY383" s="2"/>
      <c r="AZ383" s="2"/>
      <c r="BM383" s="2"/>
      <c r="BN383" s="2"/>
      <c r="BP383" s="2"/>
      <c r="BQ383" s="2"/>
      <c r="BR383" s="2"/>
      <c r="BS383" s="2"/>
      <c r="BT383" s="2"/>
      <c r="BU383" s="2"/>
      <c r="BV383" s="2"/>
    </row>
    <row r="384" spans="13:74" s="1" customFormat="1" ht="30" customHeight="1">
      <c r="M384" s="2"/>
      <c r="N384" s="2"/>
      <c r="P384" s="2"/>
      <c r="Q384" s="2"/>
      <c r="R384" s="2"/>
      <c r="S384" s="2"/>
      <c r="T384" s="2"/>
      <c r="U384" s="2"/>
      <c r="V384" s="2"/>
      <c r="W384" s="2"/>
      <c r="X384" s="2"/>
      <c r="Y384" s="2"/>
      <c r="Z384" s="2"/>
      <c r="AM384" s="2"/>
      <c r="AN384" s="2"/>
      <c r="AP384" s="2"/>
      <c r="AQ384" s="2"/>
      <c r="AR384" s="2"/>
      <c r="AS384" s="2"/>
      <c r="AT384" s="2"/>
      <c r="AU384" s="2"/>
      <c r="AV384" s="2"/>
      <c r="AW384" s="2"/>
      <c r="AX384" s="2"/>
      <c r="AY384" s="2"/>
      <c r="AZ384" s="2"/>
      <c r="BM384" s="2"/>
      <c r="BN384" s="2"/>
      <c r="BP384" s="2"/>
      <c r="BQ384" s="2"/>
      <c r="BR384" s="2"/>
      <c r="BS384" s="2"/>
      <c r="BT384" s="2"/>
      <c r="BU384" s="2"/>
      <c r="BV384" s="2"/>
    </row>
    <row r="385" spans="13:74" s="1" customFormat="1" ht="30" customHeight="1">
      <c r="M385" s="2"/>
      <c r="N385" s="2"/>
      <c r="P385" s="2"/>
      <c r="Q385" s="2"/>
      <c r="R385" s="2"/>
      <c r="S385" s="2"/>
      <c r="T385" s="2"/>
      <c r="U385" s="2"/>
      <c r="V385" s="2"/>
      <c r="W385" s="2"/>
      <c r="X385" s="2"/>
      <c r="Y385" s="2"/>
      <c r="Z385" s="2"/>
      <c r="AM385" s="2"/>
      <c r="AN385" s="2"/>
      <c r="AP385" s="2"/>
      <c r="AQ385" s="2"/>
      <c r="AR385" s="2"/>
      <c r="AS385" s="2"/>
      <c r="AT385" s="2"/>
      <c r="AU385" s="2"/>
      <c r="AV385" s="2"/>
      <c r="AW385" s="2"/>
      <c r="AX385" s="2"/>
      <c r="AY385" s="2"/>
      <c r="AZ385" s="2"/>
      <c r="BM385" s="2"/>
      <c r="BN385" s="2"/>
      <c r="BP385" s="2"/>
      <c r="BQ385" s="2"/>
      <c r="BR385" s="2"/>
      <c r="BS385" s="2"/>
      <c r="BT385" s="2"/>
      <c r="BU385" s="2"/>
      <c r="BV385" s="2"/>
    </row>
    <row r="386" spans="13:74" s="1" customFormat="1" ht="30" customHeight="1">
      <c r="M386" s="2"/>
      <c r="N386" s="2"/>
      <c r="P386" s="2"/>
      <c r="Q386" s="2"/>
      <c r="R386" s="2"/>
      <c r="S386" s="2"/>
      <c r="T386" s="2"/>
      <c r="U386" s="2"/>
      <c r="V386" s="2"/>
      <c r="W386" s="2"/>
      <c r="X386" s="2"/>
      <c r="Y386" s="2"/>
      <c r="Z386" s="2"/>
      <c r="AM386" s="2"/>
      <c r="AN386" s="2"/>
      <c r="AP386" s="2"/>
      <c r="AQ386" s="2"/>
      <c r="AR386" s="2"/>
      <c r="AS386" s="2"/>
      <c r="AT386" s="2"/>
      <c r="AU386" s="2"/>
      <c r="AV386" s="2"/>
      <c r="AW386" s="2"/>
      <c r="AX386" s="2"/>
      <c r="AY386" s="2"/>
      <c r="AZ386" s="2"/>
      <c r="BM386" s="2"/>
      <c r="BN386" s="2"/>
      <c r="BP386" s="2"/>
      <c r="BQ386" s="2"/>
      <c r="BR386" s="2"/>
      <c r="BS386" s="2"/>
      <c r="BT386" s="2"/>
      <c r="BU386" s="2"/>
      <c r="BV386" s="2"/>
    </row>
    <row r="387" spans="13:74" s="1" customFormat="1" ht="30" customHeight="1">
      <c r="M387" s="2"/>
      <c r="N387" s="2"/>
      <c r="P387" s="2"/>
      <c r="Q387" s="2"/>
      <c r="R387" s="2"/>
      <c r="S387" s="2"/>
      <c r="T387" s="2"/>
      <c r="U387" s="2"/>
      <c r="V387" s="2"/>
      <c r="W387" s="2"/>
      <c r="X387" s="2"/>
      <c r="Y387" s="2"/>
      <c r="Z387" s="2"/>
      <c r="AM387" s="2"/>
      <c r="AN387" s="2"/>
      <c r="AP387" s="2"/>
      <c r="AQ387" s="2"/>
      <c r="AR387" s="2"/>
      <c r="AS387" s="2"/>
      <c r="AT387" s="2"/>
      <c r="AU387" s="2"/>
      <c r="AV387" s="2"/>
      <c r="AW387" s="2"/>
      <c r="AX387" s="2"/>
      <c r="AY387" s="2"/>
      <c r="AZ387" s="2"/>
      <c r="BM387" s="2"/>
      <c r="BN387" s="2"/>
      <c r="BP387" s="2"/>
      <c r="BQ387" s="2"/>
      <c r="BR387" s="2"/>
      <c r="BS387" s="2"/>
      <c r="BT387" s="2"/>
      <c r="BU387" s="2"/>
      <c r="BV387" s="2"/>
    </row>
    <row r="388" spans="13:74" s="1" customFormat="1" ht="30" customHeight="1">
      <c r="M388" s="2"/>
      <c r="N388" s="2"/>
      <c r="P388" s="2"/>
      <c r="Q388" s="2"/>
      <c r="R388" s="2"/>
      <c r="S388" s="2"/>
      <c r="T388" s="2"/>
      <c r="U388" s="2"/>
      <c r="V388" s="2"/>
      <c r="W388" s="2"/>
      <c r="X388" s="2"/>
      <c r="Y388" s="2"/>
      <c r="Z388" s="2"/>
      <c r="AM388" s="2"/>
      <c r="AN388" s="2"/>
      <c r="AP388" s="2"/>
      <c r="AQ388" s="2"/>
      <c r="AR388" s="2"/>
      <c r="AS388" s="2"/>
      <c r="AT388" s="2"/>
      <c r="AU388" s="2"/>
      <c r="AV388" s="2"/>
      <c r="AW388" s="2"/>
      <c r="AX388" s="2"/>
      <c r="AY388" s="2"/>
      <c r="AZ388" s="2"/>
      <c r="BM388" s="2"/>
      <c r="BN388" s="2"/>
      <c r="BP388" s="2"/>
      <c r="BQ388" s="2"/>
      <c r="BR388" s="2"/>
      <c r="BS388" s="2"/>
      <c r="BT388" s="2"/>
      <c r="BU388" s="2"/>
      <c r="BV388" s="2"/>
    </row>
    <row r="389" spans="13:74" s="1" customFormat="1" ht="30" customHeight="1">
      <c r="M389" s="2"/>
      <c r="N389" s="2"/>
      <c r="P389" s="2"/>
      <c r="Q389" s="2"/>
      <c r="R389" s="2"/>
      <c r="S389" s="2"/>
      <c r="T389" s="2"/>
      <c r="U389" s="2"/>
      <c r="V389" s="2"/>
      <c r="W389" s="2"/>
      <c r="X389" s="2"/>
      <c r="Y389" s="2"/>
      <c r="Z389" s="2"/>
      <c r="AM389" s="2"/>
      <c r="AN389" s="2"/>
      <c r="AP389" s="2"/>
      <c r="AQ389" s="2"/>
      <c r="AR389" s="2"/>
      <c r="AS389" s="2"/>
      <c r="AT389" s="2"/>
      <c r="AU389" s="2"/>
      <c r="AV389" s="2"/>
      <c r="AW389" s="2"/>
      <c r="AX389" s="2"/>
      <c r="AY389" s="2"/>
      <c r="AZ389" s="2"/>
      <c r="BM389" s="2"/>
      <c r="BN389" s="2"/>
      <c r="BP389" s="2"/>
      <c r="BQ389" s="2"/>
      <c r="BR389" s="2"/>
      <c r="BS389" s="2"/>
      <c r="BT389" s="2"/>
      <c r="BU389" s="2"/>
      <c r="BV389" s="2"/>
    </row>
    <row r="390" spans="13:74" s="1" customFormat="1" ht="30" customHeight="1">
      <c r="M390" s="2"/>
      <c r="N390" s="2"/>
      <c r="P390" s="2"/>
      <c r="Q390" s="2"/>
      <c r="R390" s="2"/>
      <c r="S390" s="2"/>
      <c r="T390" s="2"/>
      <c r="U390" s="2"/>
      <c r="V390" s="2"/>
      <c r="W390" s="2"/>
      <c r="X390" s="2"/>
      <c r="Y390" s="2"/>
      <c r="Z390" s="2"/>
      <c r="AM390" s="2"/>
      <c r="AN390" s="2"/>
      <c r="AP390" s="2"/>
      <c r="AQ390" s="2"/>
      <c r="AR390" s="2"/>
      <c r="AS390" s="2"/>
      <c r="AT390" s="2"/>
      <c r="AU390" s="2"/>
      <c r="AV390" s="2"/>
      <c r="AW390" s="2"/>
      <c r="AX390" s="2"/>
      <c r="AY390" s="2"/>
      <c r="AZ390" s="2"/>
      <c r="BM390" s="2"/>
      <c r="BN390" s="2"/>
      <c r="BP390" s="2"/>
      <c r="BQ390" s="2"/>
      <c r="BR390" s="2"/>
      <c r="BS390" s="2"/>
      <c r="BT390" s="2"/>
      <c r="BU390" s="2"/>
      <c r="BV390" s="2"/>
    </row>
    <row r="391" spans="13:74" s="1" customFormat="1" ht="30" customHeight="1">
      <c r="M391" s="2"/>
      <c r="N391" s="2"/>
      <c r="P391" s="2"/>
      <c r="Q391" s="2"/>
      <c r="R391" s="2"/>
      <c r="S391" s="2"/>
      <c r="T391" s="2"/>
      <c r="U391" s="2"/>
      <c r="V391" s="2"/>
      <c r="W391" s="2"/>
      <c r="X391" s="2"/>
      <c r="Y391" s="2"/>
      <c r="Z391" s="2"/>
      <c r="AM391" s="2"/>
      <c r="AN391" s="2"/>
      <c r="AP391" s="2"/>
      <c r="AQ391" s="2"/>
      <c r="AR391" s="2"/>
      <c r="AS391" s="2"/>
      <c r="AT391" s="2"/>
      <c r="AU391" s="2"/>
      <c r="AV391" s="2"/>
      <c r="AW391" s="2"/>
      <c r="AX391" s="2"/>
      <c r="AY391" s="2"/>
      <c r="AZ391" s="2"/>
      <c r="BM391" s="2"/>
      <c r="BN391" s="2"/>
      <c r="BP391" s="2"/>
      <c r="BQ391" s="2"/>
      <c r="BR391" s="2"/>
      <c r="BS391" s="2"/>
      <c r="BT391" s="2"/>
      <c r="BU391" s="2"/>
      <c r="BV391" s="2"/>
    </row>
    <row r="392" spans="13:74" s="1" customFormat="1" ht="30" customHeight="1">
      <c r="M392" s="2"/>
      <c r="N392" s="2"/>
      <c r="P392" s="2"/>
      <c r="Q392" s="2"/>
      <c r="R392" s="2"/>
      <c r="S392" s="2"/>
      <c r="T392" s="2"/>
      <c r="U392" s="2"/>
      <c r="V392" s="2"/>
      <c r="W392" s="2"/>
      <c r="X392" s="2"/>
      <c r="Y392" s="2"/>
      <c r="Z392" s="2"/>
      <c r="AM392" s="2"/>
      <c r="AN392" s="2"/>
      <c r="AP392" s="2"/>
      <c r="AQ392" s="2"/>
      <c r="AR392" s="2"/>
      <c r="AS392" s="2"/>
      <c r="AT392" s="2"/>
      <c r="AU392" s="2"/>
      <c r="AV392" s="2"/>
      <c r="AW392" s="2"/>
      <c r="AX392" s="2"/>
      <c r="AY392" s="2"/>
      <c r="AZ392" s="2"/>
      <c r="BM392" s="2"/>
      <c r="BN392" s="2"/>
      <c r="BP392" s="2"/>
      <c r="BQ392" s="2"/>
      <c r="BR392" s="2"/>
      <c r="BS392" s="2"/>
      <c r="BT392" s="2"/>
      <c r="BU392" s="2"/>
      <c r="BV392" s="2"/>
    </row>
    <row r="393" spans="13:74" s="1" customFormat="1" ht="30" customHeight="1">
      <c r="M393" s="2"/>
      <c r="N393" s="2"/>
      <c r="P393" s="2"/>
      <c r="Q393" s="2"/>
      <c r="R393" s="2"/>
      <c r="S393" s="2"/>
      <c r="T393" s="2"/>
      <c r="U393" s="2"/>
      <c r="V393" s="2"/>
      <c r="W393" s="2"/>
      <c r="X393" s="2"/>
      <c r="Y393" s="2"/>
      <c r="Z393" s="2"/>
      <c r="AM393" s="2"/>
      <c r="AN393" s="2"/>
      <c r="AP393" s="2"/>
      <c r="AQ393" s="2"/>
      <c r="AR393" s="2"/>
      <c r="AS393" s="2"/>
      <c r="AT393" s="2"/>
      <c r="AU393" s="2"/>
      <c r="AV393" s="2"/>
      <c r="AW393" s="2"/>
      <c r="AX393" s="2"/>
      <c r="AY393" s="2"/>
      <c r="AZ393" s="2"/>
      <c r="BM393" s="2"/>
      <c r="BN393" s="2"/>
      <c r="BP393" s="2"/>
      <c r="BQ393" s="2"/>
      <c r="BR393" s="2"/>
      <c r="BS393" s="2"/>
      <c r="BT393" s="2"/>
      <c r="BU393" s="2"/>
      <c r="BV393" s="2"/>
    </row>
    <row r="394" spans="13:74" s="1" customFormat="1" ht="30" customHeight="1">
      <c r="M394" s="2"/>
      <c r="N394" s="2"/>
      <c r="P394" s="2"/>
      <c r="Q394" s="2"/>
      <c r="R394" s="2"/>
      <c r="S394" s="2"/>
      <c r="T394" s="2"/>
      <c r="U394" s="2"/>
      <c r="V394" s="2"/>
      <c r="W394" s="2"/>
      <c r="X394" s="2"/>
      <c r="Y394" s="2"/>
      <c r="Z394" s="2"/>
      <c r="AM394" s="2"/>
      <c r="AN394" s="2"/>
      <c r="AP394" s="2"/>
      <c r="AQ394" s="2"/>
      <c r="AR394" s="2"/>
      <c r="AS394" s="2"/>
      <c r="AT394" s="2"/>
      <c r="AU394" s="2"/>
      <c r="AV394" s="2"/>
      <c r="AW394" s="2"/>
      <c r="AX394" s="2"/>
      <c r="AY394" s="2"/>
      <c r="AZ394" s="2"/>
      <c r="BM394" s="2"/>
      <c r="BN394" s="2"/>
      <c r="BP394" s="2"/>
      <c r="BQ394" s="2"/>
      <c r="BR394" s="2"/>
      <c r="BS394" s="2"/>
      <c r="BT394" s="2"/>
      <c r="BU394" s="2"/>
      <c r="BV394" s="2"/>
    </row>
    <row r="395" spans="13:74" s="1" customFormat="1" ht="30" customHeight="1">
      <c r="M395" s="2"/>
      <c r="N395" s="2"/>
      <c r="P395" s="2"/>
      <c r="Q395" s="2"/>
      <c r="R395" s="2"/>
      <c r="S395" s="2"/>
      <c r="T395" s="2"/>
      <c r="U395" s="2"/>
      <c r="V395" s="2"/>
      <c r="W395" s="2"/>
      <c r="X395" s="2"/>
      <c r="Y395" s="2"/>
      <c r="Z395" s="2"/>
      <c r="AM395" s="2"/>
      <c r="AN395" s="2"/>
      <c r="AP395" s="2"/>
      <c r="AQ395" s="2"/>
      <c r="AR395" s="2"/>
      <c r="AS395" s="2"/>
      <c r="AT395" s="2"/>
      <c r="AU395" s="2"/>
      <c r="AV395" s="2"/>
      <c r="AW395" s="2"/>
      <c r="AX395" s="2"/>
      <c r="AY395" s="2"/>
      <c r="AZ395" s="2"/>
      <c r="BM395" s="2"/>
      <c r="BN395" s="2"/>
      <c r="BP395" s="2"/>
      <c r="BQ395" s="2"/>
      <c r="BR395" s="2"/>
      <c r="BS395" s="2"/>
      <c r="BT395" s="2"/>
      <c r="BU395" s="2"/>
      <c r="BV395" s="2"/>
    </row>
    <row r="396" spans="13:74" s="1" customFormat="1" ht="30" customHeight="1">
      <c r="M396" s="2"/>
      <c r="N396" s="2"/>
      <c r="P396" s="2"/>
      <c r="Q396" s="2"/>
      <c r="R396" s="2"/>
      <c r="S396" s="2"/>
      <c r="T396" s="2"/>
      <c r="U396" s="2"/>
      <c r="V396" s="2"/>
      <c r="W396" s="2"/>
      <c r="X396" s="2"/>
      <c r="Y396" s="2"/>
      <c r="Z396" s="2"/>
      <c r="AM396" s="2"/>
      <c r="AN396" s="2"/>
      <c r="AP396" s="2"/>
      <c r="AQ396" s="2"/>
      <c r="AR396" s="2"/>
      <c r="AS396" s="2"/>
      <c r="AT396" s="2"/>
      <c r="AU396" s="2"/>
      <c r="AV396" s="2"/>
      <c r="AW396" s="2"/>
      <c r="AX396" s="2"/>
      <c r="AY396" s="2"/>
      <c r="AZ396" s="2"/>
      <c r="BM396" s="2"/>
      <c r="BN396" s="2"/>
      <c r="BP396" s="2"/>
      <c r="BQ396" s="2"/>
      <c r="BR396" s="2"/>
      <c r="BS396" s="2"/>
      <c r="BT396" s="2"/>
      <c r="BU396" s="2"/>
      <c r="BV396" s="2"/>
    </row>
    <row r="397" spans="13:74" s="1" customFormat="1" ht="30" customHeight="1">
      <c r="M397" s="2"/>
      <c r="N397" s="2"/>
      <c r="P397" s="2"/>
      <c r="Q397" s="2"/>
      <c r="R397" s="2"/>
      <c r="S397" s="2"/>
      <c r="T397" s="2"/>
      <c r="U397" s="2"/>
      <c r="V397" s="2"/>
      <c r="W397" s="2"/>
      <c r="X397" s="2"/>
      <c r="Y397" s="2"/>
      <c r="Z397" s="2"/>
      <c r="AM397" s="2"/>
      <c r="AN397" s="2"/>
      <c r="AP397" s="2"/>
      <c r="AQ397" s="2"/>
      <c r="AR397" s="2"/>
      <c r="AS397" s="2"/>
      <c r="AT397" s="2"/>
      <c r="AU397" s="2"/>
      <c r="AV397" s="2"/>
      <c r="AW397" s="2"/>
      <c r="AX397" s="2"/>
      <c r="AY397" s="2"/>
      <c r="AZ397" s="2"/>
      <c r="BM397" s="2"/>
      <c r="BN397" s="2"/>
      <c r="BP397" s="2"/>
      <c r="BQ397" s="2"/>
      <c r="BR397" s="2"/>
      <c r="BS397" s="2"/>
      <c r="BT397" s="2"/>
      <c r="BU397" s="2"/>
      <c r="BV397" s="2"/>
    </row>
    <row r="398" spans="13:74">
      <c r="M398" s="2"/>
      <c r="N398" s="2"/>
      <c r="O398" s="2"/>
      <c r="P398" s="2"/>
      <c r="Q398" s="2"/>
      <c r="R398" s="2"/>
      <c r="S398" s="2"/>
      <c r="T398" s="2"/>
      <c r="U398" s="2"/>
      <c r="V398" s="2"/>
      <c r="W398" s="2"/>
      <c r="AM398" s="2"/>
      <c r="AN398" s="2"/>
      <c r="AO398" s="2"/>
      <c r="AP398" s="2"/>
      <c r="AQ398" s="2"/>
      <c r="AR398" s="2"/>
      <c r="AS398" s="2"/>
      <c r="AT398" s="2"/>
      <c r="AU398" s="2"/>
      <c r="AV398" s="2"/>
      <c r="AW398" s="2"/>
      <c r="AX398" s="2"/>
      <c r="AY398" s="2"/>
      <c r="AZ398" s="2"/>
      <c r="BM398" s="2"/>
      <c r="BN398" s="2"/>
      <c r="BO398" s="2"/>
      <c r="BP398" s="2"/>
      <c r="BQ398" s="2"/>
      <c r="BR398" s="2"/>
      <c r="BS398" s="2"/>
      <c r="BT398" s="2"/>
      <c r="BU398" s="2"/>
      <c r="BV398" s="2"/>
    </row>
    <row r="399" spans="13:74">
      <c r="M399" s="2"/>
      <c r="N399" s="2"/>
      <c r="O399" s="2"/>
      <c r="P399" s="2"/>
      <c r="Q399" s="2"/>
      <c r="R399" s="2"/>
      <c r="S399" s="2"/>
      <c r="T399" s="2"/>
      <c r="U399" s="2"/>
      <c r="V399" s="2"/>
      <c r="W399" s="2"/>
      <c r="AM399" s="2"/>
      <c r="AN399" s="2"/>
      <c r="AO399" s="2"/>
      <c r="AP399" s="2"/>
      <c r="AQ399" s="2"/>
      <c r="AR399" s="2"/>
      <c r="AS399" s="2"/>
      <c r="AT399" s="2"/>
      <c r="AU399" s="2"/>
      <c r="AV399" s="2"/>
      <c r="AW399" s="2"/>
      <c r="AX399" s="2"/>
      <c r="AY399" s="2"/>
      <c r="AZ399" s="2"/>
      <c r="BM399" s="2"/>
      <c r="BN399" s="2"/>
      <c r="BO399" s="2"/>
      <c r="BP399" s="2"/>
      <c r="BQ399" s="2"/>
      <c r="BR399" s="2"/>
      <c r="BS399" s="2"/>
      <c r="BT399" s="2"/>
      <c r="BU399" s="2"/>
      <c r="BV399" s="2"/>
    </row>
    <row r="400" spans="13:74">
      <c r="M400" s="2"/>
      <c r="N400" s="2"/>
      <c r="O400" s="2"/>
      <c r="P400" s="2"/>
      <c r="Q400" s="2"/>
      <c r="R400" s="2"/>
      <c r="S400" s="2"/>
      <c r="T400" s="2"/>
      <c r="U400" s="2"/>
      <c r="V400" s="2"/>
      <c r="W400" s="2"/>
      <c r="AM400" s="2"/>
      <c r="AN400" s="2"/>
      <c r="AO400" s="2"/>
      <c r="AP400" s="2"/>
      <c r="AQ400" s="2"/>
      <c r="AR400" s="2"/>
      <c r="AS400" s="2"/>
      <c r="AT400" s="2"/>
      <c r="AU400" s="2"/>
      <c r="AV400" s="2"/>
      <c r="AW400" s="2"/>
      <c r="AX400" s="2"/>
      <c r="AY400" s="2"/>
      <c r="AZ400" s="2"/>
      <c r="BM400" s="2"/>
      <c r="BN400" s="2"/>
      <c r="BO400" s="2"/>
      <c r="BP400" s="2"/>
      <c r="BQ400" s="2"/>
      <c r="BR400" s="2"/>
      <c r="BS400" s="2"/>
      <c r="BT400" s="2"/>
      <c r="BU400" s="2"/>
      <c r="BV400" s="2"/>
    </row>
    <row r="401" spans="13:74">
      <c r="M401" s="2"/>
      <c r="N401" s="2"/>
      <c r="O401" s="2"/>
      <c r="P401" s="2"/>
      <c r="Q401" s="2"/>
      <c r="R401" s="2"/>
      <c r="S401" s="2"/>
      <c r="T401" s="2"/>
      <c r="U401" s="2"/>
      <c r="V401" s="2"/>
      <c r="W401" s="2"/>
      <c r="AM401" s="2"/>
      <c r="AN401" s="2"/>
      <c r="AO401" s="2"/>
      <c r="AP401" s="2"/>
      <c r="AQ401" s="2"/>
      <c r="AR401" s="2"/>
      <c r="AS401" s="2"/>
      <c r="AT401" s="2"/>
      <c r="AU401" s="2"/>
      <c r="AV401" s="2"/>
      <c r="AW401" s="2"/>
      <c r="AX401" s="2"/>
      <c r="AY401" s="2"/>
      <c r="AZ401" s="2"/>
      <c r="BM401" s="2"/>
      <c r="BN401" s="2"/>
      <c r="BO401" s="2"/>
      <c r="BP401" s="2"/>
      <c r="BQ401" s="2"/>
      <c r="BR401" s="2"/>
      <c r="BS401" s="2"/>
      <c r="BT401" s="2"/>
      <c r="BU401" s="2"/>
      <c r="BV401" s="2"/>
    </row>
    <row r="402" spans="13:74">
      <c r="M402" s="2"/>
      <c r="N402" s="2"/>
      <c r="O402" s="2"/>
      <c r="P402" s="2"/>
      <c r="Q402" s="2"/>
      <c r="R402" s="2"/>
      <c r="S402" s="2"/>
      <c r="T402" s="2"/>
      <c r="U402" s="2"/>
      <c r="V402" s="2"/>
      <c r="W402" s="2"/>
      <c r="AM402" s="2"/>
      <c r="AN402" s="2"/>
      <c r="AO402" s="2"/>
      <c r="AP402" s="2"/>
      <c r="AQ402" s="2"/>
      <c r="AR402" s="2"/>
      <c r="AS402" s="2"/>
      <c r="AT402" s="2"/>
      <c r="AU402" s="2"/>
      <c r="AV402" s="2"/>
      <c r="AW402" s="2"/>
      <c r="AX402" s="2"/>
      <c r="AY402" s="2"/>
      <c r="AZ402" s="2"/>
      <c r="BM402" s="2"/>
      <c r="BN402" s="2"/>
      <c r="BO402" s="2"/>
      <c r="BP402" s="2"/>
      <c r="BQ402" s="2"/>
      <c r="BR402" s="2"/>
      <c r="BS402" s="2"/>
      <c r="BT402" s="2"/>
      <c r="BU402" s="2"/>
      <c r="BV402" s="2"/>
    </row>
    <row r="403" spans="13:74">
      <c r="P403" s="1"/>
      <c r="Q403" s="1"/>
      <c r="R403" s="1"/>
      <c r="S403" s="1"/>
      <c r="T403" s="1"/>
      <c r="U403" s="166">
        <f>IFERROR(+COUNTIF(U406:U500,"SI")/(COUNTIF(U406:U500,"SI")+COUNTIF(U406:U500,"Non")),0)</f>
        <v>0.73913043478260865</v>
      </c>
      <c r="V403" s="166">
        <f>IFERROR(+COUNTIF(V406:V500,"SI")/(COUNTIF(V406:V500,"SI")+COUNTIF(V406:V500,"Non")),0)</f>
        <v>0.86956521739130432</v>
      </c>
      <c r="AC403" s="176"/>
      <c r="AP403" s="1"/>
      <c r="AQ403" s="1"/>
      <c r="AR403" s="1"/>
      <c r="AS403" s="1"/>
      <c r="AT403" s="1"/>
      <c r="AU403" s="166">
        <f>IFERROR(+COUNTIF(AU406:AU500,"SI")/(COUNTIF(AU406:AU500,"SI")+COUNTIF(AU406:AU500,"Non")),0)</f>
        <v>0</v>
      </c>
      <c r="AV403" s="166">
        <f>IFERROR(+COUNTIF(AV406:AV500,"SI")/(COUNTIF(AV406:AV500,"SI")+COUNTIF(AV406:AV500,"Non")),0)</f>
        <v>0</v>
      </c>
      <c r="BP403" s="1"/>
      <c r="BQ403" s="1"/>
      <c r="BR403" s="1"/>
      <c r="BS403" s="1"/>
      <c r="BT403" s="1"/>
      <c r="BU403" s="166">
        <f>IFERROR(+COUNTIF(BU406:BU500,"SI")/(COUNTIF(BU406:BU500,"SI")+COUNTIF(BU406:BU500,"Non")),0)</f>
        <v>0</v>
      </c>
      <c r="BV403" s="166">
        <f>IFERROR(+COUNTIF(BV406:BV500,"SI")/(COUNTIF(BV406:BV500,"SI")+COUNTIF(BV406:BV500,"Non")),0)</f>
        <v>0</v>
      </c>
    </row>
    <row r="404" spans="13:74" ht="15" customHeight="1">
      <c r="M404" s="588" t="s">
        <v>151</v>
      </c>
      <c r="N404" s="588" t="s">
        <v>485</v>
      </c>
      <c r="O404" s="588"/>
      <c r="P404" s="588" t="s">
        <v>486</v>
      </c>
      <c r="Q404" s="589" t="s">
        <v>487</v>
      </c>
      <c r="R404" s="588" t="s">
        <v>488</v>
      </c>
      <c r="S404" s="591" t="s">
        <v>262</v>
      </c>
      <c r="T404" s="591" t="s">
        <v>263</v>
      </c>
      <c r="U404" s="591" t="s">
        <v>264</v>
      </c>
      <c r="V404" s="591" t="s">
        <v>265</v>
      </c>
      <c r="AM404" s="588" t="s">
        <v>151</v>
      </c>
      <c r="AN404" s="588" t="s">
        <v>485</v>
      </c>
      <c r="AO404" s="588"/>
      <c r="AP404" s="588" t="s">
        <v>486</v>
      </c>
      <c r="AQ404" s="589" t="s">
        <v>487</v>
      </c>
      <c r="AR404" s="588" t="s">
        <v>488</v>
      </c>
      <c r="AS404" s="591" t="s">
        <v>262</v>
      </c>
      <c r="AT404" s="591" t="s">
        <v>263</v>
      </c>
      <c r="AU404" s="591" t="s">
        <v>264</v>
      </c>
      <c r="AV404" s="591" t="s">
        <v>265</v>
      </c>
      <c r="BM404" s="588" t="s">
        <v>151</v>
      </c>
      <c r="BN404" s="588" t="s">
        <v>485</v>
      </c>
      <c r="BO404" s="588"/>
      <c r="BP404" s="588" t="s">
        <v>486</v>
      </c>
      <c r="BQ404" s="589" t="s">
        <v>487</v>
      </c>
      <c r="BR404" s="588" t="s">
        <v>488</v>
      </c>
      <c r="BS404" s="591" t="s">
        <v>262</v>
      </c>
      <c r="BT404" s="591" t="s">
        <v>263</v>
      </c>
      <c r="BU404" s="591" t="s">
        <v>264</v>
      </c>
      <c r="BV404" s="591" t="s">
        <v>265</v>
      </c>
    </row>
    <row r="405" spans="13:74">
      <c r="M405" s="588"/>
      <c r="N405" s="588"/>
      <c r="O405" s="588"/>
      <c r="P405" s="588"/>
      <c r="Q405" s="590"/>
      <c r="R405" s="588"/>
      <c r="S405" s="591"/>
      <c r="T405" s="591"/>
      <c r="U405" s="591"/>
      <c r="V405" s="591"/>
      <c r="AM405" s="588"/>
      <c r="AN405" s="588"/>
      <c r="AO405" s="588"/>
      <c r="AP405" s="588"/>
      <c r="AQ405" s="590"/>
      <c r="AR405" s="588"/>
      <c r="AS405" s="591"/>
      <c r="AT405" s="591"/>
      <c r="AU405" s="591"/>
      <c r="AV405" s="591"/>
      <c r="BM405" s="588"/>
      <c r="BN405" s="588"/>
      <c r="BO405" s="588"/>
      <c r="BP405" s="588"/>
      <c r="BQ405" s="590"/>
      <c r="BR405" s="588"/>
      <c r="BS405" s="591"/>
      <c r="BT405" s="591"/>
      <c r="BU405" s="591"/>
      <c r="BV405" s="591"/>
    </row>
    <row r="406" spans="13:74" ht="22.5" customHeight="1">
      <c r="M406" s="586" t="s">
        <v>633</v>
      </c>
      <c r="N406" s="472">
        <v>27461</v>
      </c>
      <c r="O406" s="472" t="s">
        <v>634</v>
      </c>
      <c r="P406" s="472" t="s">
        <v>491</v>
      </c>
      <c r="Q406" s="473">
        <v>1</v>
      </c>
      <c r="R406" s="473">
        <v>1</v>
      </c>
      <c r="S406" s="497">
        <v>0.85</v>
      </c>
      <c r="T406" s="497">
        <v>0.55000000000000004</v>
      </c>
      <c r="U406" s="170" t="str">
        <f t="shared" ref="U406:U429" si="34">+IF(Q406=0,"----",IF(Q406&gt;=S406,"SI","NON"))</f>
        <v>SI</v>
      </c>
      <c r="V406" s="171" t="str">
        <f t="shared" ref="V406:V429" si="35">+IF(R406=0,"----",IF(R406&gt;=T406,"SI","NON"))</f>
        <v>SI</v>
      </c>
      <c r="W406" s="2"/>
      <c r="X406" s="503"/>
      <c r="Y406" s="503"/>
      <c r="AM406" s="586" t="s">
        <v>633</v>
      </c>
      <c r="AN406" s="472">
        <v>27461</v>
      </c>
      <c r="AO406" s="472" t="s">
        <v>634</v>
      </c>
      <c r="AP406" s="472"/>
      <c r="AQ406" s="473"/>
      <c r="AR406" s="473"/>
      <c r="AS406" s="169"/>
      <c r="AT406" s="169"/>
      <c r="AU406" s="170" t="str">
        <f>+IF(AQ406=0,"----",IF(AQ406&gt;=AS406,"SI","NON"))</f>
        <v>----</v>
      </c>
      <c r="AV406" s="171" t="str">
        <f>+IF(AR406=0,"----",IF(AR406&gt;=AT406,"SI","NON"))</f>
        <v>----</v>
      </c>
      <c r="AZ406" s="2"/>
      <c r="BM406" s="586" t="s">
        <v>633</v>
      </c>
      <c r="BN406" s="472">
        <v>27461</v>
      </c>
      <c r="BO406" s="472" t="s">
        <v>634</v>
      </c>
      <c r="BP406" s="472"/>
      <c r="BQ406" s="473"/>
      <c r="BR406" s="473"/>
      <c r="BS406" s="169"/>
      <c r="BT406" s="169"/>
      <c r="BU406" s="170" t="str">
        <f>+IF(BQ406=0,"----",IF(BQ406&gt;=BS406,"SI","NON"))</f>
        <v>----</v>
      </c>
      <c r="BV406" s="171" t="str">
        <f>+IF(BR406=0,"----",IF(BR406&gt;=BT406,"SI","NON"))</f>
        <v>----</v>
      </c>
    </row>
    <row r="407" spans="13:74">
      <c r="M407" s="586"/>
      <c r="N407" s="472">
        <v>27462</v>
      </c>
      <c r="O407" s="472" t="s">
        <v>635</v>
      </c>
      <c r="P407" s="472" t="s">
        <v>491</v>
      </c>
      <c r="Q407" s="473">
        <v>1</v>
      </c>
      <c r="R407" s="473">
        <v>1</v>
      </c>
      <c r="S407" s="497">
        <v>0.85</v>
      </c>
      <c r="T407" s="497">
        <v>0.55000000000000004</v>
      </c>
      <c r="U407" s="170" t="str">
        <f t="shared" si="34"/>
        <v>SI</v>
      </c>
      <c r="V407" s="171" t="str">
        <f t="shared" si="35"/>
        <v>SI</v>
      </c>
      <c r="W407" s="2"/>
      <c r="AM407" s="586"/>
      <c r="AN407" s="472">
        <v>27462</v>
      </c>
      <c r="AO407" s="472" t="s">
        <v>635</v>
      </c>
      <c r="AP407" s="472"/>
      <c r="AQ407" s="473"/>
      <c r="AR407" s="473"/>
      <c r="AS407" s="169"/>
      <c r="AT407" s="169"/>
      <c r="AU407" s="170" t="str">
        <f t="shared" ref="AU407:AU429" si="36">+IF(AQ407=0,"----",IF(AQ407&gt;=AS407,"SI","NON"))</f>
        <v>----</v>
      </c>
      <c r="AV407" s="171" t="str">
        <f t="shared" ref="AV407:AV429" si="37">+IF(AR407=0,"----",IF(AR407&gt;=AT407,"SI","NON"))</f>
        <v>----</v>
      </c>
      <c r="AZ407" s="2"/>
      <c r="BM407" s="586"/>
      <c r="BN407" s="472">
        <v>27462</v>
      </c>
      <c r="BO407" s="472" t="s">
        <v>635</v>
      </c>
      <c r="BP407" s="472"/>
      <c r="BQ407" s="473"/>
      <c r="BR407" s="473"/>
      <c r="BS407" s="169"/>
      <c r="BT407" s="169"/>
      <c r="BU407" s="170" t="str">
        <f t="shared" ref="BU407:BU429" si="38">+IF(BQ407=0,"----",IF(BQ407&gt;=BS407,"SI","NON"))</f>
        <v>----</v>
      </c>
      <c r="BV407" s="171" t="str">
        <f t="shared" ref="BV407:BV429" si="39">+IF(BR407=0,"----",IF(BR407&gt;=BT407,"SI","NON"))</f>
        <v>----</v>
      </c>
    </row>
    <row r="408" spans="13:74">
      <c r="M408" s="586"/>
      <c r="N408" s="472">
        <v>27463</v>
      </c>
      <c r="O408" s="472" t="s">
        <v>636</v>
      </c>
      <c r="P408" s="472" t="s">
        <v>491</v>
      </c>
      <c r="Q408" s="473">
        <v>1</v>
      </c>
      <c r="R408" s="473">
        <v>0.33333333333333298</v>
      </c>
      <c r="S408" s="497">
        <v>0.85</v>
      </c>
      <c r="T408" s="497">
        <v>0.55000000000000004</v>
      </c>
      <c r="U408" s="170" t="str">
        <f t="shared" si="34"/>
        <v>SI</v>
      </c>
      <c r="V408" s="171" t="str">
        <f t="shared" si="35"/>
        <v>NON</v>
      </c>
      <c r="W408" s="2"/>
      <c r="AM408" s="586"/>
      <c r="AN408" s="472">
        <v>27463</v>
      </c>
      <c r="AO408" s="472" t="s">
        <v>636</v>
      </c>
      <c r="AP408" s="472"/>
      <c r="AQ408" s="473"/>
      <c r="AR408" s="473"/>
      <c r="AS408" s="169"/>
      <c r="AT408" s="169"/>
      <c r="AU408" s="170" t="str">
        <f t="shared" si="36"/>
        <v>----</v>
      </c>
      <c r="AV408" s="171" t="str">
        <f t="shared" si="37"/>
        <v>----</v>
      </c>
      <c r="AZ408" s="2"/>
      <c r="BM408" s="586"/>
      <c r="BN408" s="472">
        <v>27463</v>
      </c>
      <c r="BO408" s="472" t="s">
        <v>636</v>
      </c>
      <c r="BP408" s="472"/>
      <c r="BQ408" s="473"/>
      <c r="BR408" s="473"/>
      <c r="BS408" s="169"/>
      <c r="BT408" s="169"/>
      <c r="BU408" s="170" t="str">
        <f t="shared" si="38"/>
        <v>----</v>
      </c>
      <c r="BV408" s="171" t="str">
        <f t="shared" si="39"/>
        <v>----</v>
      </c>
    </row>
    <row r="409" spans="13:74">
      <c r="M409" s="586"/>
      <c r="N409" s="472">
        <v>27464</v>
      </c>
      <c r="O409" s="472" t="s">
        <v>637</v>
      </c>
      <c r="P409" s="472" t="s">
        <v>491</v>
      </c>
      <c r="Q409" s="473">
        <v>1</v>
      </c>
      <c r="R409" s="473">
        <v>0.5</v>
      </c>
      <c r="S409" s="497">
        <v>0.85</v>
      </c>
      <c r="T409" s="497">
        <v>0.55000000000000004</v>
      </c>
      <c r="U409" s="170" t="str">
        <f t="shared" si="34"/>
        <v>SI</v>
      </c>
      <c r="V409" s="171" t="str">
        <f t="shared" si="35"/>
        <v>NON</v>
      </c>
      <c r="W409" s="2"/>
      <c r="AM409" s="586"/>
      <c r="AN409" s="472">
        <v>27464</v>
      </c>
      <c r="AO409" s="472" t="s">
        <v>637</v>
      </c>
      <c r="AP409" s="472"/>
      <c r="AQ409" s="473"/>
      <c r="AR409" s="473"/>
      <c r="AS409" s="169"/>
      <c r="AT409" s="169"/>
      <c r="AU409" s="170" t="str">
        <f t="shared" si="36"/>
        <v>----</v>
      </c>
      <c r="AV409" s="171" t="str">
        <f t="shared" si="37"/>
        <v>----</v>
      </c>
      <c r="AZ409" s="2"/>
      <c r="BM409" s="586"/>
      <c r="BN409" s="472">
        <v>27464</v>
      </c>
      <c r="BO409" s="472" t="s">
        <v>637</v>
      </c>
      <c r="BP409" s="472"/>
      <c r="BQ409" s="473"/>
      <c r="BR409" s="473"/>
      <c r="BS409" s="169"/>
      <c r="BT409" s="169"/>
      <c r="BU409" s="170" t="str">
        <f t="shared" si="38"/>
        <v>----</v>
      </c>
      <c r="BV409" s="171" t="str">
        <f t="shared" si="39"/>
        <v>----</v>
      </c>
    </row>
    <row r="410" spans="13:74">
      <c r="M410" s="586"/>
      <c r="N410" s="472">
        <v>27465</v>
      </c>
      <c r="O410" s="472" t="s">
        <v>638</v>
      </c>
      <c r="P410" s="472" t="s">
        <v>491</v>
      </c>
      <c r="Q410" s="473">
        <v>0.5</v>
      </c>
      <c r="R410" s="473">
        <v>0.33333333333333298</v>
      </c>
      <c r="S410" s="497">
        <v>0.85</v>
      </c>
      <c r="T410" s="497">
        <v>0.55000000000000004</v>
      </c>
      <c r="U410" s="170" t="str">
        <f t="shared" si="34"/>
        <v>NON</v>
      </c>
      <c r="V410" s="171" t="str">
        <f t="shared" si="35"/>
        <v>NON</v>
      </c>
      <c r="W410" s="2"/>
      <c r="AM410" s="586"/>
      <c r="AN410" s="472">
        <v>27465</v>
      </c>
      <c r="AO410" s="472" t="s">
        <v>638</v>
      </c>
      <c r="AP410" s="472"/>
      <c r="AQ410" s="473"/>
      <c r="AR410" s="473"/>
      <c r="AS410" s="169"/>
      <c r="AT410" s="169"/>
      <c r="AU410" s="170" t="str">
        <f t="shared" si="36"/>
        <v>----</v>
      </c>
      <c r="AV410" s="171" t="str">
        <f t="shared" si="37"/>
        <v>----</v>
      </c>
      <c r="AZ410" s="2"/>
      <c r="BM410" s="586"/>
      <c r="BN410" s="472">
        <v>27465</v>
      </c>
      <c r="BO410" s="472" t="s">
        <v>638</v>
      </c>
      <c r="BP410" s="472"/>
      <c r="BQ410" s="473"/>
      <c r="BR410" s="473"/>
      <c r="BS410" s="169"/>
      <c r="BT410" s="169"/>
      <c r="BU410" s="170" t="str">
        <f t="shared" si="38"/>
        <v>----</v>
      </c>
      <c r="BV410" s="171" t="str">
        <f t="shared" si="39"/>
        <v>----</v>
      </c>
    </row>
    <row r="411" spans="13:74">
      <c r="M411" s="586"/>
      <c r="N411" s="472">
        <v>27466</v>
      </c>
      <c r="O411" s="472" t="s">
        <v>639</v>
      </c>
      <c r="P411" s="472" t="s">
        <v>491</v>
      </c>
      <c r="Q411" s="473">
        <v>1</v>
      </c>
      <c r="R411" s="473">
        <v>0.625</v>
      </c>
      <c r="S411" s="497">
        <v>0.85</v>
      </c>
      <c r="T411" s="497">
        <v>0.55000000000000004</v>
      </c>
      <c r="U411" s="170" t="str">
        <f t="shared" si="34"/>
        <v>SI</v>
      </c>
      <c r="V411" s="171" t="str">
        <f t="shared" si="35"/>
        <v>SI</v>
      </c>
      <c r="W411" s="2"/>
      <c r="AM411" s="586"/>
      <c r="AN411" s="472">
        <v>27466</v>
      </c>
      <c r="AO411" s="472" t="s">
        <v>639</v>
      </c>
      <c r="AP411" s="472"/>
      <c r="AQ411" s="473"/>
      <c r="AR411" s="473"/>
      <c r="AS411" s="169"/>
      <c r="AT411" s="169"/>
      <c r="AU411" s="170" t="str">
        <f t="shared" si="36"/>
        <v>----</v>
      </c>
      <c r="AV411" s="171" t="str">
        <f t="shared" si="37"/>
        <v>----</v>
      </c>
      <c r="AZ411" s="2"/>
      <c r="BM411" s="586"/>
      <c r="BN411" s="472">
        <v>27466</v>
      </c>
      <c r="BO411" s="472" t="s">
        <v>639</v>
      </c>
      <c r="BP411" s="472"/>
      <c r="BQ411" s="473"/>
      <c r="BR411" s="473"/>
      <c r="BS411" s="169"/>
      <c r="BT411" s="169"/>
      <c r="BU411" s="170" t="str">
        <f t="shared" si="38"/>
        <v>----</v>
      </c>
      <c r="BV411" s="171" t="str">
        <f t="shared" si="39"/>
        <v>----</v>
      </c>
    </row>
    <row r="412" spans="13:74">
      <c r="M412" s="586"/>
      <c r="N412" s="472">
        <v>27469</v>
      </c>
      <c r="O412" s="472" t="s">
        <v>640</v>
      </c>
      <c r="P412" s="472" t="s">
        <v>491</v>
      </c>
      <c r="Q412" s="473">
        <v>1</v>
      </c>
      <c r="R412" s="473">
        <v>1</v>
      </c>
      <c r="S412" s="497">
        <v>0.85</v>
      </c>
      <c r="T412" s="497">
        <v>0.55000000000000004</v>
      </c>
      <c r="U412" s="170" t="str">
        <f t="shared" si="34"/>
        <v>SI</v>
      </c>
      <c r="V412" s="171" t="str">
        <f t="shared" si="35"/>
        <v>SI</v>
      </c>
      <c r="W412" s="2"/>
      <c r="AM412" s="586"/>
      <c r="AN412" s="472">
        <v>27469</v>
      </c>
      <c r="AO412" s="472" t="s">
        <v>640</v>
      </c>
      <c r="AP412" s="472"/>
      <c r="AQ412" s="473"/>
      <c r="AR412" s="473"/>
      <c r="AS412" s="169"/>
      <c r="AT412" s="169"/>
      <c r="AU412" s="170" t="str">
        <f t="shared" si="36"/>
        <v>----</v>
      </c>
      <c r="AV412" s="171" t="str">
        <f t="shared" si="37"/>
        <v>----</v>
      </c>
      <c r="AZ412" s="2"/>
      <c r="BM412" s="586"/>
      <c r="BN412" s="472">
        <v>27469</v>
      </c>
      <c r="BO412" s="472" t="s">
        <v>640</v>
      </c>
      <c r="BP412" s="472"/>
      <c r="BQ412" s="473"/>
      <c r="BR412" s="473"/>
      <c r="BS412" s="169"/>
      <c r="BT412" s="169"/>
      <c r="BU412" s="170" t="str">
        <f t="shared" si="38"/>
        <v>----</v>
      </c>
      <c r="BV412" s="171" t="str">
        <f t="shared" si="39"/>
        <v>----</v>
      </c>
    </row>
    <row r="413" spans="13:74">
      <c r="M413" s="586"/>
      <c r="N413" s="472">
        <v>27474</v>
      </c>
      <c r="O413" s="472" t="s">
        <v>641</v>
      </c>
      <c r="P413" s="472" t="s">
        <v>491</v>
      </c>
      <c r="Q413" s="473"/>
      <c r="R413" s="473"/>
      <c r="S413" s="497">
        <v>0.85</v>
      </c>
      <c r="T413" s="497">
        <v>0.55000000000000004</v>
      </c>
      <c r="U413" s="170" t="str">
        <f t="shared" si="34"/>
        <v>----</v>
      </c>
      <c r="V413" s="171" t="str">
        <f t="shared" si="35"/>
        <v>----</v>
      </c>
      <c r="W413" s="2"/>
      <c r="AM413" s="586"/>
      <c r="AN413" s="472">
        <v>27474</v>
      </c>
      <c r="AO413" s="472" t="s">
        <v>641</v>
      </c>
      <c r="AP413" s="472"/>
      <c r="AQ413" s="473"/>
      <c r="AR413" s="473"/>
      <c r="AS413" s="169"/>
      <c r="AT413" s="169"/>
      <c r="AU413" s="170" t="str">
        <f t="shared" si="36"/>
        <v>----</v>
      </c>
      <c r="AV413" s="171" t="str">
        <f t="shared" si="37"/>
        <v>----</v>
      </c>
      <c r="AZ413" s="2"/>
      <c r="BM413" s="586"/>
      <c r="BN413" s="472">
        <v>27474</v>
      </c>
      <c r="BO413" s="472" t="s">
        <v>641</v>
      </c>
      <c r="BP413" s="472"/>
      <c r="BQ413" s="473"/>
      <c r="BR413" s="473"/>
      <c r="BS413" s="169"/>
      <c r="BT413" s="169"/>
      <c r="BU413" s="170" t="str">
        <f t="shared" si="38"/>
        <v>----</v>
      </c>
      <c r="BV413" s="171" t="str">
        <f t="shared" si="39"/>
        <v>----</v>
      </c>
    </row>
    <row r="414" spans="13:74">
      <c r="M414" s="587"/>
      <c r="N414" s="474">
        <v>28284</v>
      </c>
      <c r="O414" s="474" t="s">
        <v>596</v>
      </c>
      <c r="P414" s="474" t="s">
        <v>491</v>
      </c>
      <c r="Q414" s="475">
        <v>1</v>
      </c>
      <c r="R414" s="475">
        <v>1</v>
      </c>
      <c r="S414" s="497">
        <v>0.85</v>
      </c>
      <c r="T414" s="497">
        <v>0.55000000000000004</v>
      </c>
      <c r="U414" s="170" t="str">
        <f t="shared" si="34"/>
        <v>SI</v>
      </c>
      <c r="V414" s="171" t="str">
        <f t="shared" si="35"/>
        <v>SI</v>
      </c>
      <c r="W414" s="2"/>
      <c r="AM414" s="587"/>
      <c r="AN414" s="474">
        <v>28284</v>
      </c>
      <c r="AO414" s="474" t="s">
        <v>596</v>
      </c>
      <c r="AP414" s="474"/>
      <c r="AQ414" s="475"/>
      <c r="AR414" s="475"/>
      <c r="AS414" s="476"/>
      <c r="AT414" s="476"/>
      <c r="AU414" s="170" t="str">
        <f t="shared" si="36"/>
        <v>----</v>
      </c>
      <c r="AV414" s="171" t="str">
        <f t="shared" si="37"/>
        <v>----</v>
      </c>
      <c r="AZ414" s="2"/>
      <c r="BM414" s="587"/>
      <c r="BN414" s="474">
        <v>28284</v>
      </c>
      <c r="BO414" s="474" t="s">
        <v>596</v>
      </c>
      <c r="BP414" s="474"/>
      <c r="BQ414" s="475"/>
      <c r="BR414" s="475"/>
      <c r="BS414" s="476"/>
      <c r="BT414" s="476"/>
      <c r="BU414" s="170" t="str">
        <f t="shared" si="38"/>
        <v>----</v>
      </c>
      <c r="BV414" s="171" t="str">
        <f t="shared" si="39"/>
        <v>----</v>
      </c>
    </row>
    <row r="415" spans="13:74" ht="15" customHeight="1">
      <c r="M415" s="586" t="s">
        <v>633</v>
      </c>
      <c r="N415" s="472">
        <v>52723</v>
      </c>
      <c r="O415" s="472" t="s">
        <v>635</v>
      </c>
      <c r="P415" s="472" t="s">
        <v>491</v>
      </c>
      <c r="Q415" s="473">
        <v>0.92857142857142905</v>
      </c>
      <c r="R415" s="473">
        <v>0.92857142857142905</v>
      </c>
      <c r="S415" s="497">
        <v>0.85</v>
      </c>
      <c r="T415" s="497">
        <v>0.55000000000000004</v>
      </c>
      <c r="U415" s="170" t="str">
        <f t="shared" si="34"/>
        <v>SI</v>
      </c>
      <c r="V415" s="171" t="str">
        <f t="shared" si="35"/>
        <v>SI</v>
      </c>
      <c r="W415" s="2"/>
      <c r="AM415" s="586" t="s">
        <v>633</v>
      </c>
      <c r="AN415" s="472">
        <v>52723</v>
      </c>
      <c r="AO415" s="472" t="s">
        <v>635</v>
      </c>
      <c r="AP415" s="472"/>
      <c r="AQ415" s="473"/>
      <c r="AR415" s="473"/>
      <c r="AS415" s="476"/>
      <c r="AT415" s="476"/>
      <c r="AU415" s="170" t="str">
        <f t="shared" si="36"/>
        <v>----</v>
      </c>
      <c r="AV415" s="171" t="str">
        <f t="shared" si="37"/>
        <v>----</v>
      </c>
      <c r="AZ415" s="2"/>
      <c r="BM415" s="586" t="s">
        <v>633</v>
      </c>
      <c r="BN415" s="472">
        <v>52723</v>
      </c>
      <c r="BO415" s="472" t="s">
        <v>635</v>
      </c>
      <c r="BP415" s="472"/>
      <c r="BQ415" s="473"/>
      <c r="BR415" s="473"/>
      <c r="BS415" s="476"/>
      <c r="BT415" s="476"/>
      <c r="BU415" s="170" t="str">
        <f t="shared" si="38"/>
        <v>----</v>
      </c>
      <c r="BV415" s="171" t="str">
        <f t="shared" si="39"/>
        <v>----</v>
      </c>
    </row>
    <row r="416" spans="13:74">
      <c r="M416" s="586"/>
      <c r="N416" s="472">
        <v>52724</v>
      </c>
      <c r="O416" s="472" t="s">
        <v>648</v>
      </c>
      <c r="P416" s="472" t="s">
        <v>491</v>
      </c>
      <c r="Q416" s="473">
        <v>1</v>
      </c>
      <c r="R416" s="473">
        <v>1</v>
      </c>
      <c r="S416" s="497">
        <v>0.85</v>
      </c>
      <c r="T416" s="497">
        <v>0.55000000000000004</v>
      </c>
      <c r="U416" s="170" t="str">
        <f t="shared" si="34"/>
        <v>SI</v>
      </c>
      <c r="V416" s="171" t="str">
        <f t="shared" si="35"/>
        <v>SI</v>
      </c>
      <c r="W416" s="2"/>
      <c r="AM416" s="586"/>
      <c r="AN416" s="472">
        <v>52724</v>
      </c>
      <c r="AO416" s="472" t="s">
        <v>648</v>
      </c>
      <c r="AP416" s="472"/>
      <c r="AQ416" s="473"/>
      <c r="AR416" s="473"/>
      <c r="AS416" s="476"/>
      <c r="AT416" s="476"/>
      <c r="AU416" s="170" t="str">
        <f t="shared" si="36"/>
        <v>----</v>
      </c>
      <c r="AV416" s="171" t="str">
        <f t="shared" si="37"/>
        <v>----</v>
      </c>
      <c r="AZ416" s="2"/>
      <c r="BM416" s="586"/>
      <c r="BN416" s="472">
        <v>52724</v>
      </c>
      <c r="BO416" s="472" t="s">
        <v>648</v>
      </c>
      <c r="BP416" s="472"/>
      <c r="BQ416" s="473"/>
      <c r="BR416" s="473"/>
      <c r="BS416" s="476"/>
      <c r="BT416" s="476"/>
      <c r="BU416" s="170" t="str">
        <f t="shared" si="38"/>
        <v>----</v>
      </c>
      <c r="BV416" s="171" t="str">
        <f t="shared" si="39"/>
        <v>----</v>
      </c>
    </row>
    <row r="417" spans="13:74">
      <c r="M417" s="586"/>
      <c r="N417" s="472">
        <v>52725</v>
      </c>
      <c r="O417" s="472" t="s">
        <v>649</v>
      </c>
      <c r="P417" s="472" t="s">
        <v>491</v>
      </c>
      <c r="Q417" s="473">
        <v>0.76923076923076905</v>
      </c>
      <c r="R417" s="473">
        <v>0.71428571428571397</v>
      </c>
      <c r="S417" s="497">
        <v>0.85</v>
      </c>
      <c r="T417" s="497">
        <v>0.55000000000000004</v>
      </c>
      <c r="U417" s="170" t="str">
        <f t="shared" si="34"/>
        <v>NON</v>
      </c>
      <c r="V417" s="171" t="str">
        <f t="shared" si="35"/>
        <v>SI</v>
      </c>
      <c r="W417" s="2"/>
      <c r="AM417" s="586"/>
      <c r="AN417" s="472">
        <v>52725</v>
      </c>
      <c r="AO417" s="472" t="s">
        <v>649</v>
      </c>
      <c r="AP417" s="472"/>
      <c r="AQ417" s="473"/>
      <c r="AR417" s="473"/>
      <c r="AS417" s="476"/>
      <c r="AT417" s="476"/>
      <c r="AU417" s="170" t="str">
        <f t="shared" si="36"/>
        <v>----</v>
      </c>
      <c r="AV417" s="171" t="str">
        <f t="shared" si="37"/>
        <v>----</v>
      </c>
      <c r="AZ417" s="2"/>
      <c r="BM417" s="586"/>
      <c r="BN417" s="472">
        <v>52725</v>
      </c>
      <c r="BO417" s="472" t="s">
        <v>649</v>
      </c>
      <c r="BP417" s="472"/>
      <c r="BQ417" s="473"/>
      <c r="BR417" s="473"/>
      <c r="BS417" s="476"/>
      <c r="BT417" s="476"/>
      <c r="BU417" s="170" t="str">
        <f t="shared" si="38"/>
        <v>----</v>
      </c>
      <c r="BV417" s="171" t="str">
        <f t="shared" si="39"/>
        <v>----</v>
      </c>
    </row>
    <row r="418" spans="13:74">
      <c r="M418" s="586"/>
      <c r="N418" s="472">
        <v>52726</v>
      </c>
      <c r="O418" s="472" t="s">
        <v>637</v>
      </c>
      <c r="P418" s="472" t="s">
        <v>491</v>
      </c>
      <c r="Q418" s="473">
        <v>1</v>
      </c>
      <c r="R418" s="473">
        <v>1</v>
      </c>
      <c r="S418" s="497">
        <v>0.85</v>
      </c>
      <c r="T418" s="497">
        <v>0.55000000000000004</v>
      </c>
      <c r="U418" s="170" t="str">
        <f t="shared" si="34"/>
        <v>SI</v>
      </c>
      <c r="V418" s="171" t="str">
        <f t="shared" si="35"/>
        <v>SI</v>
      </c>
      <c r="W418" s="2"/>
      <c r="AM418" s="586"/>
      <c r="AN418" s="472">
        <v>52726</v>
      </c>
      <c r="AO418" s="472" t="s">
        <v>637</v>
      </c>
      <c r="AP418" s="472"/>
      <c r="AQ418" s="473"/>
      <c r="AR418" s="473"/>
      <c r="AS418" s="476"/>
      <c r="AT418" s="476"/>
      <c r="AU418" s="170" t="str">
        <f t="shared" si="36"/>
        <v>----</v>
      </c>
      <c r="AV418" s="171" t="str">
        <f t="shared" si="37"/>
        <v>----</v>
      </c>
      <c r="AZ418" s="2"/>
      <c r="BM418" s="586"/>
      <c r="BN418" s="472">
        <v>52726</v>
      </c>
      <c r="BO418" s="472" t="s">
        <v>637</v>
      </c>
      <c r="BP418" s="472"/>
      <c r="BQ418" s="473"/>
      <c r="BR418" s="473"/>
      <c r="BS418" s="476"/>
      <c r="BT418" s="476"/>
      <c r="BU418" s="170" t="str">
        <f t="shared" si="38"/>
        <v>----</v>
      </c>
      <c r="BV418" s="171" t="str">
        <f t="shared" si="39"/>
        <v>----</v>
      </c>
    </row>
    <row r="419" spans="13:74">
      <c r="M419" s="586"/>
      <c r="N419" s="472">
        <v>52727</v>
      </c>
      <c r="O419" s="472" t="s">
        <v>650</v>
      </c>
      <c r="P419" s="472" t="s">
        <v>491</v>
      </c>
      <c r="Q419" s="473">
        <v>0.78571428571428603</v>
      </c>
      <c r="R419" s="473">
        <v>0.78571428571428603</v>
      </c>
      <c r="S419" s="497">
        <v>0.85</v>
      </c>
      <c r="T419" s="497">
        <v>0.55000000000000004</v>
      </c>
      <c r="U419" s="170" t="str">
        <f t="shared" si="34"/>
        <v>NON</v>
      </c>
      <c r="V419" s="171" t="str">
        <f t="shared" si="35"/>
        <v>SI</v>
      </c>
      <c r="W419" s="2"/>
      <c r="AM419" s="586"/>
      <c r="AN419" s="472">
        <v>52727</v>
      </c>
      <c r="AO419" s="472" t="s">
        <v>650</v>
      </c>
      <c r="AP419" s="472"/>
      <c r="AQ419" s="473"/>
      <c r="AR419" s="473"/>
      <c r="AS419" s="476"/>
      <c r="AT419" s="476"/>
      <c r="AU419" s="170" t="str">
        <f t="shared" si="36"/>
        <v>----</v>
      </c>
      <c r="AV419" s="171" t="str">
        <f t="shared" si="37"/>
        <v>----</v>
      </c>
      <c r="AZ419" s="2"/>
      <c r="BM419" s="586"/>
      <c r="BN419" s="472">
        <v>52727</v>
      </c>
      <c r="BO419" s="472" t="s">
        <v>650</v>
      </c>
      <c r="BP419" s="472"/>
      <c r="BQ419" s="473"/>
      <c r="BR419" s="473"/>
      <c r="BS419" s="476"/>
      <c r="BT419" s="476"/>
      <c r="BU419" s="170" t="str">
        <f t="shared" si="38"/>
        <v>----</v>
      </c>
      <c r="BV419" s="171" t="str">
        <f t="shared" si="39"/>
        <v>----</v>
      </c>
    </row>
    <row r="420" spans="13:74" ht="24">
      <c r="M420" s="586"/>
      <c r="N420" s="472">
        <v>52728</v>
      </c>
      <c r="O420" s="472" t="s">
        <v>651</v>
      </c>
      <c r="P420" s="472" t="s">
        <v>491</v>
      </c>
      <c r="Q420" s="473">
        <v>1</v>
      </c>
      <c r="R420" s="473">
        <v>1</v>
      </c>
      <c r="S420" s="497">
        <v>0.85</v>
      </c>
      <c r="T420" s="497">
        <v>0.55000000000000004</v>
      </c>
      <c r="U420" s="170" t="str">
        <f t="shared" si="34"/>
        <v>SI</v>
      </c>
      <c r="V420" s="171" t="str">
        <f t="shared" si="35"/>
        <v>SI</v>
      </c>
      <c r="W420" s="2"/>
      <c r="AM420" s="586"/>
      <c r="AN420" s="472">
        <v>52728</v>
      </c>
      <c r="AO420" s="472" t="s">
        <v>651</v>
      </c>
      <c r="AP420" s="472"/>
      <c r="AQ420" s="473"/>
      <c r="AR420" s="473"/>
      <c r="AS420" s="476"/>
      <c r="AT420" s="476"/>
      <c r="AU420" s="170" t="str">
        <f t="shared" si="36"/>
        <v>----</v>
      </c>
      <c r="AV420" s="171" t="str">
        <f t="shared" si="37"/>
        <v>----</v>
      </c>
      <c r="AZ420" s="2"/>
      <c r="BM420" s="586"/>
      <c r="BN420" s="472">
        <v>52728</v>
      </c>
      <c r="BO420" s="472" t="s">
        <v>651</v>
      </c>
      <c r="BP420" s="472"/>
      <c r="BQ420" s="473"/>
      <c r="BR420" s="473"/>
      <c r="BS420" s="476"/>
      <c r="BT420" s="476"/>
      <c r="BU420" s="170" t="str">
        <f t="shared" si="38"/>
        <v>----</v>
      </c>
      <c r="BV420" s="171" t="str">
        <f t="shared" si="39"/>
        <v>----</v>
      </c>
    </row>
    <row r="421" spans="13:74">
      <c r="M421" s="586"/>
      <c r="N421" s="472">
        <v>52729</v>
      </c>
      <c r="O421" s="472" t="s">
        <v>652</v>
      </c>
      <c r="P421" s="472" t="s">
        <v>491</v>
      </c>
      <c r="Q421" s="473">
        <v>0.78571428571428603</v>
      </c>
      <c r="R421" s="473">
        <v>0.78571428571428603</v>
      </c>
      <c r="S421" s="497">
        <v>0.85</v>
      </c>
      <c r="T421" s="497">
        <v>0.55000000000000004</v>
      </c>
      <c r="U421" s="170" t="str">
        <f t="shared" si="34"/>
        <v>NON</v>
      </c>
      <c r="V421" s="171" t="str">
        <f t="shared" si="35"/>
        <v>SI</v>
      </c>
      <c r="W421" s="2"/>
      <c r="AM421" s="586"/>
      <c r="AN421" s="472">
        <v>52729</v>
      </c>
      <c r="AO421" s="472" t="s">
        <v>652</v>
      </c>
      <c r="AP421" s="472"/>
      <c r="AQ421" s="473"/>
      <c r="AR421" s="473"/>
      <c r="AS421" s="476"/>
      <c r="AT421" s="476"/>
      <c r="AU421" s="170" t="str">
        <f t="shared" si="36"/>
        <v>----</v>
      </c>
      <c r="AV421" s="171" t="str">
        <f t="shared" si="37"/>
        <v>----</v>
      </c>
      <c r="AZ421" s="2"/>
      <c r="BM421" s="586"/>
      <c r="BN421" s="472">
        <v>52729</v>
      </c>
      <c r="BO421" s="472" t="s">
        <v>652</v>
      </c>
      <c r="BP421" s="472"/>
      <c r="BQ421" s="473"/>
      <c r="BR421" s="473"/>
      <c r="BS421" s="476"/>
      <c r="BT421" s="476"/>
      <c r="BU421" s="170" t="str">
        <f t="shared" si="38"/>
        <v>----</v>
      </c>
      <c r="BV421" s="171" t="str">
        <f t="shared" si="39"/>
        <v>----</v>
      </c>
    </row>
    <row r="422" spans="13:74">
      <c r="M422" s="586"/>
      <c r="N422" s="472">
        <v>52730</v>
      </c>
      <c r="O422" s="472" t="s">
        <v>653</v>
      </c>
      <c r="P422" s="472" t="s">
        <v>491</v>
      </c>
      <c r="Q422" s="473">
        <v>0.78571428571428603</v>
      </c>
      <c r="R422" s="473">
        <v>0.78571428571428603</v>
      </c>
      <c r="S422" s="497">
        <v>0.85</v>
      </c>
      <c r="T422" s="497">
        <v>0.55000000000000004</v>
      </c>
      <c r="U422" s="170" t="str">
        <f t="shared" si="34"/>
        <v>NON</v>
      </c>
      <c r="V422" s="171" t="str">
        <f t="shared" si="35"/>
        <v>SI</v>
      </c>
      <c r="W422" s="2"/>
      <c r="AM422" s="586"/>
      <c r="AN422" s="472">
        <v>52730</v>
      </c>
      <c r="AO422" s="472" t="s">
        <v>653</v>
      </c>
      <c r="AP422" s="472"/>
      <c r="AQ422" s="473"/>
      <c r="AR422" s="473"/>
      <c r="AS422" s="476"/>
      <c r="AT422" s="476"/>
      <c r="AU422" s="170" t="str">
        <f t="shared" si="36"/>
        <v>----</v>
      </c>
      <c r="AV422" s="171" t="str">
        <f t="shared" si="37"/>
        <v>----</v>
      </c>
      <c r="AZ422" s="2"/>
      <c r="BM422" s="586"/>
      <c r="BN422" s="472">
        <v>52730</v>
      </c>
      <c r="BO422" s="472" t="s">
        <v>653</v>
      </c>
      <c r="BP422" s="472"/>
      <c r="BQ422" s="473"/>
      <c r="BR422" s="473"/>
      <c r="BS422" s="476"/>
      <c r="BT422" s="476"/>
      <c r="BU422" s="170" t="str">
        <f t="shared" si="38"/>
        <v>----</v>
      </c>
      <c r="BV422" s="171" t="str">
        <f t="shared" si="39"/>
        <v>----</v>
      </c>
    </row>
    <row r="423" spans="13:74">
      <c r="M423" s="586"/>
      <c r="N423" s="472">
        <v>52731</v>
      </c>
      <c r="O423" s="472" t="s">
        <v>654</v>
      </c>
      <c r="P423" s="472" t="s">
        <v>491</v>
      </c>
      <c r="Q423" s="473">
        <v>1</v>
      </c>
      <c r="R423" s="473">
        <v>1</v>
      </c>
      <c r="S423" s="497">
        <v>0.85</v>
      </c>
      <c r="T423" s="497">
        <v>0.55000000000000004</v>
      </c>
      <c r="U423" s="170" t="str">
        <f t="shared" si="34"/>
        <v>SI</v>
      </c>
      <c r="V423" s="171" t="str">
        <f t="shared" si="35"/>
        <v>SI</v>
      </c>
      <c r="W423" s="2"/>
      <c r="AM423" s="586"/>
      <c r="AN423" s="472">
        <v>52731</v>
      </c>
      <c r="AO423" s="472" t="s">
        <v>654</v>
      </c>
      <c r="AP423" s="472"/>
      <c r="AQ423" s="473"/>
      <c r="AR423" s="473"/>
      <c r="AS423" s="476"/>
      <c r="AT423" s="476"/>
      <c r="AU423" s="170" t="str">
        <f t="shared" si="36"/>
        <v>----</v>
      </c>
      <c r="AV423" s="171" t="str">
        <f t="shared" si="37"/>
        <v>----</v>
      </c>
      <c r="AZ423" s="2"/>
      <c r="BM423" s="586"/>
      <c r="BN423" s="472">
        <v>52731</v>
      </c>
      <c r="BO423" s="472" t="s">
        <v>654</v>
      </c>
      <c r="BP423" s="472"/>
      <c r="BQ423" s="473"/>
      <c r="BR423" s="473"/>
      <c r="BS423" s="476"/>
      <c r="BT423" s="476"/>
      <c r="BU423" s="170" t="str">
        <f t="shared" si="38"/>
        <v>----</v>
      </c>
      <c r="BV423" s="171" t="str">
        <f t="shared" si="39"/>
        <v>----</v>
      </c>
    </row>
    <row r="424" spans="13:74">
      <c r="M424" s="586"/>
      <c r="N424" s="472">
        <v>52732</v>
      </c>
      <c r="O424" s="472" t="s">
        <v>655</v>
      </c>
      <c r="P424" s="472" t="s">
        <v>491</v>
      </c>
      <c r="Q424" s="473">
        <v>1</v>
      </c>
      <c r="R424" s="473">
        <v>1</v>
      </c>
      <c r="S424" s="497">
        <v>0.85</v>
      </c>
      <c r="T424" s="497">
        <v>0.55000000000000004</v>
      </c>
      <c r="U424" s="170" t="str">
        <f t="shared" si="34"/>
        <v>SI</v>
      </c>
      <c r="V424" s="171" t="str">
        <f t="shared" si="35"/>
        <v>SI</v>
      </c>
      <c r="W424" s="2"/>
      <c r="AM424" s="586"/>
      <c r="AN424" s="472">
        <v>52732</v>
      </c>
      <c r="AO424" s="472" t="s">
        <v>655</v>
      </c>
      <c r="AP424" s="472"/>
      <c r="AQ424" s="473"/>
      <c r="AR424" s="473"/>
      <c r="AS424" s="476"/>
      <c r="AT424" s="476"/>
      <c r="AU424" s="170" t="str">
        <f t="shared" si="36"/>
        <v>----</v>
      </c>
      <c r="AV424" s="171" t="str">
        <f t="shared" si="37"/>
        <v>----</v>
      </c>
      <c r="AZ424" s="2"/>
      <c r="BM424" s="586"/>
      <c r="BN424" s="472">
        <v>52732</v>
      </c>
      <c r="BO424" s="472" t="s">
        <v>655</v>
      </c>
      <c r="BP424" s="472"/>
      <c r="BQ424" s="473"/>
      <c r="BR424" s="473"/>
      <c r="BS424" s="476"/>
      <c r="BT424" s="476"/>
      <c r="BU424" s="170" t="str">
        <f t="shared" si="38"/>
        <v>----</v>
      </c>
      <c r="BV424" s="171" t="str">
        <f t="shared" si="39"/>
        <v>----</v>
      </c>
    </row>
    <row r="425" spans="13:74" ht="24">
      <c r="M425" s="586"/>
      <c r="N425" s="472">
        <v>52733</v>
      </c>
      <c r="O425" s="472" t="s">
        <v>656</v>
      </c>
      <c r="P425" s="472" t="s">
        <v>491</v>
      </c>
      <c r="Q425" s="473">
        <v>1</v>
      </c>
      <c r="R425" s="473">
        <v>1</v>
      </c>
      <c r="S425" s="497">
        <v>0.85</v>
      </c>
      <c r="T425" s="497">
        <v>0.55000000000000004</v>
      </c>
      <c r="U425" s="170" t="str">
        <f t="shared" si="34"/>
        <v>SI</v>
      </c>
      <c r="V425" s="171" t="str">
        <f t="shared" si="35"/>
        <v>SI</v>
      </c>
      <c r="W425" s="2"/>
      <c r="AM425" s="586"/>
      <c r="AN425" s="472">
        <v>52733</v>
      </c>
      <c r="AO425" s="472" t="s">
        <v>656</v>
      </c>
      <c r="AP425" s="472"/>
      <c r="AQ425" s="473"/>
      <c r="AR425" s="473"/>
      <c r="AS425" s="476"/>
      <c r="AT425" s="476"/>
      <c r="AU425" s="170" t="str">
        <f t="shared" si="36"/>
        <v>----</v>
      </c>
      <c r="AV425" s="171" t="str">
        <f t="shared" si="37"/>
        <v>----</v>
      </c>
      <c r="AZ425" s="2"/>
      <c r="BM425" s="586"/>
      <c r="BN425" s="472">
        <v>52733</v>
      </c>
      <c r="BO425" s="472" t="s">
        <v>656</v>
      </c>
      <c r="BP425" s="472"/>
      <c r="BQ425" s="473"/>
      <c r="BR425" s="473"/>
      <c r="BS425" s="476"/>
      <c r="BT425" s="476"/>
      <c r="BU425" s="170" t="str">
        <f t="shared" si="38"/>
        <v>----</v>
      </c>
      <c r="BV425" s="171" t="str">
        <f t="shared" si="39"/>
        <v>----</v>
      </c>
    </row>
    <row r="426" spans="13:74">
      <c r="M426" s="586"/>
      <c r="N426" s="472">
        <v>52734</v>
      </c>
      <c r="O426" s="472" t="s">
        <v>657</v>
      </c>
      <c r="P426" s="472" t="s">
        <v>491</v>
      </c>
      <c r="Q426" s="473">
        <v>0.76923076923076905</v>
      </c>
      <c r="R426" s="473">
        <v>0.76923076923076905</v>
      </c>
      <c r="S426" s="497">
        <v>0.85</v>
      </c>
      <c r="T426" s="497">
        <v>0.55000000000000004</v>
      </c>
      <c r="U426" s="170" t="str">
        <f t="shared" si="34"/>
        <v>NON</v>
      </c>
      <c r="V426" s="171" t="str">
        <f t="shared" si="35"/>
        <v>SI</v>
      </c>
      <c r="W426" s="2"/>
      <c r="AM426" s="586"/>
      <c r="AN426" s="472">
        <v>52734</v>
      </c>
      <c r="AO426" s="472" t="s">
        <v>657</v>
      </c>
      <c r="AP426" s="472"/>
      <c r="AQ426" s="473"/>
      <c r="AR426" s="473"/>
      <c r="AS426" s="476"/>
      <c r="AT426" s="476"/>
      <c r="AU426" s="170" t="str">
        <f t="shared" si="36"/>
        <v>----</v>
      </c>
      <c r="AV426" s="171" t="str">
        <f t="shared" si="37"/>
        <v>----</v>
      </c>
      <c r="AZ426" s="2"/>
      <c r="BM426" s="586"/>
      <c r="BN426" s="472">
        <v>52734</v>
      </c>
      <c r="BO426" s="472" t="s">
        <v>657</v>
      </c>
      <c r="BP426" s="472"/>
      <c r="BQ426" s="473"/>
      <c r="BR426" s="473"/>
      <c r="BS426" s="476"/>
      <c r="BT426" s="476"/>
      <c r="BU426" s="170" t="str">
        <f t="shared" si="38"/>
        <v>----</v>
      </c>
      <c r="BV426" s="171" t="str">
        <f t="shared" si="39"/>
        <v>----</v>
      </c>
    </row>
    <row r="427" spans="13:74">
      <c r="M427" s="586"/>
      <c r="N427" s="472">
        <v>52735</v>
      </c>
      <c r="O427" s="472" t="s">
        <v>658</v>
      </c>
      <c r="P427" s="472" t="s">
        <v>491</v>
      </c>
      <c r="Q427" s="473">
        <v>1</v>
      </c>
      <c r="R427" s="473">
        <v>1</v>
      </c>
      <c r="S427" s="497">
        <v>0.85</v>
      </c>
      <c r="T427" s="497">
        <v>0.55000000000000004</v>
      </c>
      <c r="U427" s="170" t="str">
        <f t="shared" si="34"/>
        <v>SI</v>
      </c>
      <c r="V427" s="171" t="str">
        <f t="shared" si="35"/>
        <v>SI</v>
      </c>
      <c r="W427" s="2"/>
      <c r="AM427" s="586"/>
      <c r="AN427" s="472">
        <v>52735</v>
      </c>
      <c r="AO427" s="472" t="s">
        <v>658</v>
      </c>
      <c r="AP427" s="472"/>
      <c r="AQ427" s="473"/>
      <c r="AR427" s="473"/>
      <c r="AS427" s="476"/>
      <c r="AT427" s="476"/>
      <c r="AU427" s="170" t="str">
        <f t="shared" si="36"/>
        <v>----</v>
      </c>
      <c r="AV427" s="171" t="str">
        <f t="shared" si="37"/>
        <v>----</v>
      </c>
      <c r="AZ427" s="2"/>
      <c r="BM427" s="586"/>
      <c r="BN427" s="472">
        <v>52735</v>
      </c>
      <c r="BO427" s="472" t="s">
        <v>658</v>
      </c>
      <c r="BP427" s="472"/>
      <c r="BQ427" s="473"/>
      <c r="BR427" s="473"/>
      <c r="BS427" s="476"/>
      <c r="BT427" s="476"/>
      <c r="BU427" s="170" t="str">
        <f t="shared" si="38"/>
        <v>----</v>
      </c>
      <c r="BV427" s="171" t="str">
        <f t="shared" si="39"/>
        <v>----</v>
      </c>
    </row>
    <row r="428" spans="13:74">
      <c r="M428" s="586"/>
      <c r="N428" s="472">
        <v>52736</v>
      </c>
      <c r="O428" s="472" t="s">
        <v>659</v>
      </c>
      <c r="P428" s="472" t="s">
        <v>491</v>
      </c>
      <c r="Q428" s="473">
        <v>1</v>
      </c>
      <c r="R428" s="473">
        <v>1</v>
      </c>
      <c r="S428" s="497">
        <v>0.85</v>
      </c>
      <c r="T428" s="497">
        <v>0.55000000000000004</v>
      </c>
      <c r="U428" s="170" t="str">
        <f t="shared" si="34"/>
        <v>SI</v>
      </c>
      <c r="V428" s="171" t="str">
        <f t="shared" si="35"/>
        <v>SI</v>
      </c>
      <c r="W428" s="2"/>
      <c r="AM428" s="586"/>
      <c r="AN428" s="472">
        <v>52736</v>
      </c>
      <c r="AO428" s="472" t="s">
        <v>659</v>
      </c>
      <c r="AP428" s="472"/>
      <c r="AQ428" s="473"/>
      <c r="AR428" s="473"/>
      <c r="AS428" s="476"/>
      <c r="AT428" s="476"/>
      <c r="AU428" s="170" t="str">
        <f t="shared" si="36"/>
        <v>----</v>
      </c>
      <c r="AV428" s="171" t="str">
        <f t="shared" si="37"/>
        <v>----</v>
      </c>
      <c r="AZ428" s="2"/>
      <c r="BM428" s="586"/>
      <c r="BN428" s="472">
        <v>52736</v>
      </c>
      <c r="BO428" s="472" t="s">
        <v>659</v>
      </c>
      <c r="BP428" s="472"/>
      <c r="BQ428" s="473"/>
      <c r="BR428" s="473"/>
      <c r="BS428" s="476"/>
      <c r="BT428" s="476"/>
      <c r="BU428" s="170" t="str">
        <f t="shared" si="38"/>
        <v>----</v>
      </c>
      <c r="BV428" s="171" t="str">
        <f t="shared" si="39"/>
        <v>----</v>
      </c>
    </row>
    <row r="429" spans="13:74">
      <c r="M429" s="586"/>
      <c r="N429" s="472">
        <v>53080</v>
      </c>
      <c r="O429" s="472" t="s">
        <v>660</v>
      </c>
      <c r="P429" s="472" t="s">
        <v>491</v>
      </c>
      <c r="Q429" s="473">
        <v>1</v>
      </c>
      <c r="R429" s="473">
        <v>1</v>
      </c>
      <c r="S429" s="497">
        <v>0.85</v>
      </c>
      <c r="T429" s="497">
        <v>0.55000000000000004</v>
      </c>
      <c r="U429" s="170" t="str">
        <f t="shared" si="34"/>
        <v>SI</v>
      </c>
      <c r="V429" s="171" t="str">
        <f t="shared" si="35"/>
        <v>SI</v>
      </c>
      <c r="W429" s="2"/>
      <c r="AM429" s="586"/>
      <c r="AN429" s="472">
        <v>53080</v>
      </c>
      <c r="AO429" s="472" t="s">
        <v>660</v>
      </c>
      <c r="AP429" s="472"/>
      <c r="AQ429" s="473"/>
      <c r="AR429" s="473"/>
      <c r="AS429" s="476"/>
      <c r="AT429" s="476"/>
      <c r="AU429" s="170" t="str">
        <f t="shared" si="36"/>
        <v>----</v>
      </c>
      <c r="AV429" s="171" t="str">
        <f t="shared" si="37"/>
        <v>----</v>
      </c>
      <c r="AZ429" s="2"/>
      <c r="BM429" s="586"/>
      <c r="BN429" s="472">
        <v>53080</v>
      </c>
      <c r="BO429" s="472" t="s">
        <v>660</v>
      </c>
      <c r="BP429" s="472"/>
      <c r="BQ429" s="473"/>
      <c r="BR429" s="473"/>
      <c r="BS429" s="476"/>
      <c r="BT429" s="476"/>
      <c r="BU429" s="170" t="str">
        <f t="shared" si="38"/>
        <v>----</v>
      </c>
      <c r="BV429" s="171" t="str">
        <f t="shared" si="39"/>
        <v>----</v>
      </c>
    </row>
    <row r="430" spans="13:74">
      <c r="M430" s="479"/>
      <c r="N430" s="479"/>
      <c r="O430" s="480"/>
      <c r="P430" s="481"/>
      <c r="Q430" s="25"/>
      <c r="R430" s="25"/>
      <c r="S430" s="25"/>
      <c r="T430" s="25"/>
      <c r="U430" s="25"/>
      <c r="V430" s="25"/>
      <c r="W430" s="2"/>
      <c r="AM430" s="479"/>
      <c r="AN430" s="479"/>
      <c r="AO430" s="480"/>
      <c r="AP430" s="481"/>
      <c r="AQ430" s="25"/>
      <c r="AR430" s="25"/>
      <c r="AS430" s="25"/>
      <c r="AT430" s="25"/>
      <c r="AU430" s="25"/>
      <c r="AV430" s="25"/>
      <c r="AZ430" s="2"/>
      <c r="BM430" s="479"/>
      <c r="BN430" s="479"/>
      <c r="BO430" s="480"/>
      <c r="BP430" s="481"/>
      <c r="BQ430" s="25"/>
      <c r="BR430" s="25"/>
      <c r="BS430" s="25"/>
      <c r="BT430" s="25"/>
      <c r="BU430" s="25"/>
      <c r="BV430" s="25"/>
    </row>
    <row r="431" spans="13:74">
      <c r="M431" s="479"/>
      <c r="N431" s="479"/>
      <c r="O431" s="480"/>
      <c r="P431" s="481"/>
      <c r="Q431" s="25"/>
      <c r="R431" s="25"/>
      <c r="S431" s="25"/>
      <c r="T431" s="25"/>
      <c r="U431" s="25"/>
      <c r="V431" s="25"/>
      <c r="W431" s="2"/>
      <c r="AM431" s="479"/>
      <c r="AN431" s="479"/>
      <c r="AO431" s="480"/>
      <c r="AP431" s="481"/>
      <c r="AQ431" s="25"/>
      <c r="AR431" s="25"/>
      <c r="AS431" s="25"/>
      <c r="AT431" s="25"/>
      <c r="AU431" s="25"/>
      <c r="AV431" s="25"/>
      <c r="AZ431" s="2"/>
      <c r="BM431" s="479"/>
      <c r="BN431" s="479"/>
      <c r="BO431" s="480"/>
      <c r="BP431" s="481"/>
      <c r="BQ431" s="25"/>
      <c r="BR431" s="25"/>
      <c r="BS431" s="25"/>
      <c r="BT431" s="25"/>
      <c r="BU431" s="25"/>
      <c r="BV431" s="25"/>
    </row>
    <row r="432" spans="13:74">
      <c r="M432" s="479"/>
      <c r="N432" s="479"/>
      <c r="O432" s="480"/>
      <c r="P432" s="481"/>
      <c r="Q432" s="25"/>
      <c r="R432" s="25"/>
      <c r="S432" s="25"/>
      <c r="T432" s="25"/>
      <c r="U432" s="25"/>
      <c r="V432" s="25"/>
      <c r="W432" s="2"/>
      <c r="AM432" s="479"/>
      <c r="AN432" s="479"/>
      <c r="AO432" s="480"/>
      <c r="AP432" s="481"/>
      <c r="AQ432" s="25"/>
      <c r="AR432" s="25"/>
      <c r="AS432" s="25"/>
      <c r="AT432" s="25"/>
      <c r="AU432" s="25"/>
      <c r="AV432" s="25"/>
      <c r="AZ432" s="2"/>
      <c r="BM432" s="479"/>
      <c r="BN432" s="479"/>
      <c r="BO432" s="480"/>
      <c r="BP432" s="481"/>
      <c r="BQ432" s="25"/>
      <c r="BR432" s="25"/>
      <c r="BS432" s="25"/>
      <c r="BT432" s="25"/>
      <c r="BU432" s="25"/>
      <c r="BV432" s="25"/>
    </row>
    <row r="433" spans="13:74">
      <c r="M433" s="479"/>
      <c r="N433" s="479"/>
      <c r="O433" s="480"/>
      <c r="P433" s="481"/>
      <c r="Q433" s="25"/>
      <c r="R433" s="25"/>
      <c r="S433" s="25"/>
      <c r="T433" s="25"/>
      <c r="U433" s="25"/>
      <c r="V433" s="25"/>
      <c r="W433" s="2"/>
      <c r="AM433" s="479"/>
      <c r="AN433" s="479"/>
      <c r="AO433" s="480"/>
      <c r="AP433" s="481"/>
      <c r="AQ433" s="25"/>
      <c r="AR433" s="25"/>
      <c r="AS433" s="25"/>
      <c r="AT433" s="25"/>
      <c r="AU433" s="25"/>
      <c r="AV433" s="25"/>
      <c r="AZ433" s="2"/>
      <c r="BM433" s="479"/>
      <c r="BN433" s="479"/>
      <c r="BO433" s="480"/>
      <c r="BP433" s="481"/>
      <c r="BQ433" s="25"/>
      <c r="BR433" s="25"/>
      <c r="BS433" s="25"/>
      <c r="BT433" s="25"/>
      <c r="BU433" s="25"/>
      <c r="BV433" s="25"/>
    </row>
    <row r="434" spans="13:74">
      <c r="M434" s="479"/>
      <c r="N434" s="479"/>
      <c r="O434" s="480"/>
      <c r="P434" s="481"/>
      <c r="Q434" s="25"/>
      <c r="R434" s="25"/>
      <c r="S434" s="25"/>
      <c r="T434" s="25"/>
      <c r="U434" s="25"/>
      <c r="V434" s="25"/>
      <c r="W434" s="2"/>
      <c r="AM434" s="479"/>
      <c r="AN434" s="479"/>
      <c r="AO434" s="480"/>
      <c r="AP434" s="481"/>
      <c r="AQ434" s="25"/>
      <c r="AR434" s="25"/>
      <c r="AS434" s="25"/>
      <c r="AT434" s="25"/>
      <c r="AU434" s="25"/>
      <c r="AV434" s="25"/>
      <c r="AZ434" s="2"/>
      <c r="BM434" s="479"/>
      <c r="BN434" s="479"/>
      <c r="BO434" s="480"/>
      <c r="BP434" s="481"/>
      <c r="BQ434" s="25"/>
      <c r="BR434" s="25"/>
      <c r="BS434" s="25"/>
      <c r="BT434" s="25"/>
      <c r="BU434" s="25"/>
      <c r="BV434" s="25"/>
    </row>
    <row r="435" spans="13:74">
      <c r="M435" s="479"/>
      <c r="N435" s="479"/>
      <c r="O435" s="480"/>
      <c r="P435" s="481"/>
      <c r="Q435" s="25"/>
      <c r="R435" s="25"/>
      <c r="S435" s="25"/>
      <c r="T435" s="25"/>
      <c r="U435" s="25"/>
      <c r="V435" s="25"/>
      <c r="W435" s="2"/>
      <c r="AM435" s="479"/>
      <c r="AN435" s="479"/>
      <c r="AO435" s="480"/>
      <c r="AP435" s="481"/>
      <c r="AQ435" s="25"/>
      <c r="AR435" s="25"/>
      <c r="AS435" s="25"/>
      <c r="AT435" s="25"/>
      <c r="AU435" s="25"/>
      <c r="AV435" s="25"/>
      <c r="AZ435" s="2"/>
      <c r="BM435" s="479"/>
      <c r="BN435" s="479"/>
      <c r="BO435" s="480"/>
      <c r="BP435" s="481"/>
      <c r="BQ435" s="25"/>
      <c r="BR435" s="25"/>
      <c r="BS435" s="25"/>
      <c r="BT435" s="25"/>
      <c r="BU435" s="25"/>
      <c r="BV435" s="25"/>
    </row>
    <row r="436" spans="13:74">
      <c r="M436" s="479"/>
      <c r="N436" s="479"/>
      <c r="O436" s="480"/>
      <c r="P436" s="481"/>
      <c r="Q436" s="25"/>
      <c r="R436" s="25"/>
      <c r="S436" s="25"/>
      <c r="T436" s="25"/>
      <c r="U436" s="25"/>
      <c r="V436" s="25"/>
      <c r="W436" s="2"/>
      <c r="AM436" s="479"/>
      <c r="AN436" s="479"/>
      <c r="AO436" s="480"/>
      <c r="AP436" s="481"/>
      <c r="AQ436" s="25"/>
      <c r="AR436" s="25"/>
      <c r="AS436" s="25"/>
      <c r="AT436" s="25"/>
      <c r="AU436" s="25"/>
      <c r="AV436" s="25"/>
      <c r="AZ436" s="2"/>
      <c r="BM436" s="479"/>
      <c r="BN436" s="479"/>
      <c r="BO436" s="480"/>
      <c r="BP436" s="481"/>
      <c r="BQ436" s="25"/>
      <c r="BR436" s="25"/>
      <c r="BS436" s="25"/>
      <c r="BT436" s="25"/>
      <c r="BU436" s="25"/>
      <c r="BV436" s="25"/>
    </row>
    <row r="437" spans="13:74">
      <c r="M437" s="479"/>
      <c r="N437" s="479"/>
      <c r="O437" s="480"/>
      <c r="P437" s="481"/>
      <c r="Q437" s="25"/>
      <c r="R437" s="25"/>
      <c r="S437" s="25"/>
      <c r="T437" s="25"/>
      <c r="U437" s="25"/>
      <c r="V437" s="25"/>
      <c r="W437" s="2"/>
      <c r="AM437" s="479"/>
      <c r="AN437" s="479"/>
      <c r="AO437" s="480"/>
      <c r="AP437" s="481"/>
      <c r="AQ437" s="25"/>
      <c r="AR437" s="25"/>
      <c r="AS437" s="25"/>
      <c r="AT437" s="25"/>
      <c r="AU437" s="25"/>
      <c r="AV437" s="25"/>
      <c r="AZ437" s="2"/>
      <c r="BM437" s="479"/>
      <c r="BN437" s="479"/>
      <c r="BO437" s="480"/>
      <c r="BP437" s="481"/>
      <c r="BQ437" s="25"/>
      <c r="BR437" s="25"/>
      <c r="BS437" s="25"/>
      <c r="BT437" s="25"/>
      <c r="BU437" s="25"/>
      <c r="BV437" s="25"/>
    </row>
    <row r="438" spans="13:74">
      <c r="M438" s="479"/>
      <c r="N438" s="479"/>
      <c r="O438" s="480"/>
      <c r="P438" s="481"/>
      <c r="Q438" s="25"/>
      <c r="R438" s="25"/>
      <c r="S438" s="25"/>
      <c r="T438" s="25"/>
      <c r="U438" s="25"/>
      <c r="V438" s="25"/>
      <c r="W438" s="2"/>
      <c r="AM438" s="479"/>
      <c r="AN438" s="479"/>
      <c r="AO438" s="480"/>
      <c r="AP438" s="481"/>
      <c r="AQ438" s="25"/>
      <c r="AR438" s="25"/>
      <c r="AS438" s="25"/>
      <c r="AT438" s="25"/>
      <c r="AU438" s="25"/>
      <c r="AV438" s="25"/>
      <c r="AZ438" s="2"/>
      <c r="BM438" s="479"/>
      <c r="BN438" s="479"/>
      <c r="BO438" s="480"/>
      <c r="BP438" s="481"/>
      <c r="BQ438" s="25"/>
      <c r="BR438" s="25"/>
      <c r="BS438" s="25"/>
      <c r="BT438" s="25"/>
      <c r="BU438" s="25"/>
      <c r="BV438" s="25"/>
    </row>
    <row r="439" spans="13:74">
      <c r="M439" s="479"/>
      <c r="N439" s="479"/>
      <c r="O439" s="480"/>
      <c r="P439" s="481"/>
      <c r="Q439" s="25"/>
      <c r="R439" s="25"/>
      <c r="S439" s="25"/>
      <c r="T439" s="25"/>
      <c r="U439" s="25"/>
      <c r="V439" s="25"/>
      <c r="W439" s="2"/>
      <c r="AM439" s="479"/>
      <c r="AN439" s="479"/>
      <c r="AO439" s="480"/>
      <c r="AP439" s="481"/>
      <c r="AQ439" s="25"/>
      <c r="AR439" s="25"/>
      <c r="AS439" s="25"/>
      <c r="AT439" s="25"/>
      <c r="AU439" s="25"/>
      <c r="AV439" s="25"/>
      <c r="AZ439" s="2"/>
      <c r="BM439" s="479"/>
      <c r="BN439" s="479"/>
      <c r="BO439" s="480"/>
      <c r="BP439" s="481"/>
      <c r="BQ439" s="25"/>
      <c r="BR439" s="25"/>
      <c r="BS439" s="25"/>
      <c r="BT439" s="25"/>
      <c r="BU439" s="25"/>
      <c r="BV439" s="25"/>
    </row>
    <row r="440" spans="13:74">
      <c r="M440" s="479"/>
      <c r="N440" s="479"/>
      <c r="O440" s="480"/>
      <c r="P440" s="481"/>
      <c r="Q440" s="25"/>
      <c r="R440" s="25"/>
      <c r="S440" s="25"/>
      <c r="T440" s="25"/>
      <c r="U440" s="25"/>
      <c r="V440" s="25"/>
      <c r="W440" s="2"/>
      <c r="AM440" s="479"/>
      <c r="AN440" s="479"/>
      <c r="AO440" s="480"/>
      <c r="AP440" s="481"/>
      <c r="AQ440" s="25"/>
      <c r="AR440" s="25"/>
      <c r="AS440" s="25"/>
      <c r="AT440" s="25"/>
      <c r="AU440" s="25"/>
      <c r="AV440" s="25"/>
      <c r="AZ440" s="2"/>
      <c r="BM440" s="479"/>
      <c r="BN440" s="479"/>
      <c r="BO440" s="480"/>
      <c r="BP440" s="481"/>
      <c r="BQ440" s="25"/>
      <c r="BR440" s="25"/>
      <c r="BS440" s="25"/>
      <c r="BT440" s="25"/>
      <c r="BU440" s="25"/>
      <c r="BV440" s="25"/>
    </row>
    <row r="441" spans="13:74">
      <c r="M441" s="479"/>
      <c r="N441" s="479"/>
      <c r="O441" s="480"/>
      <c r="P441" s="481"/>
      <c r="Q441" s="25"/>
      <c r="R441" s="25"/>
      <c r="S441" s="25"/>
      <c r="T441" s="25"/>
      <c r="U441" s="25"/>
      <c r="V441" s="25"/>
      <c r="W441" s="2"/>
      <c r="AM441" s="479"/>
      <c r="AN441" s="479"/>
      <c r="AO441" s="480"/>
      <c r="AP441" s="481"/>
      <c r="AQ441" s="25"/>
      <c r="AR441" s="25"/>
      <c r="AS441" s="25"/>
      <c r="AT441" s="25"/>
      <c r="AU441" s="25"/>
      <c r="AV441" s="25"/>
      <c r="AZ441" s="2"/>
      <c r="BM441" s="479"/>
      <c r="BN441" s="479"/>
      <c r="BO441" s="480"/>
      <c r="BP441" s="481"/>
      <c r="BQ441" s="25"/>
      <c r="BR441" s="25"/>
      <c r="BS441" s="25"/>
      <c r="BT441" s="25"/>
      <c r="BU441" s="25"/>
      <c r="BV441" s="25"/>
    </row>
    <row r="442" spans="13:74">
      <c r="M442" s="479"/>
      <c r="N442" s="479"/>
      <c r="O442" s="480"/>
      <c r="P442" s="481"/>
      <c r="Q442" s="25"/>
      <c r="R442" s="25"/>
      <c r="S442" s="25"/>
      <c r="T442" s="25"/>
      <c r="U442" s="25"/>
      <c r="V442" s="25"/>
      <c r="W442" s="2"/>
      <c r="AM442" s="479"/>
      <c r="AN442" s="479"/>
      <c r="AO442" s="480"/>
      <c r="AP442" s="481"/>
      <c r="AQ442" s="25"/>
      <c r="AR442" s="25"/>
      <c r="AS442" s="25"/>
      <c r="AT442" s="25"/>
      <c r="AU442" s="25"/>
      <c r="AV442" s="25"/>
      <c r="AZ442" s="2"/>
      <c r="BM442" s="479"/>
      <c r="BN442" s="479"/>
      <c r="BO442" s="480"/>
      <c r="BP442" s="481"/>
      <c r="BQ442" s="25"/>
      <c r="BR442" s="25"/>
      <c r="BS442" s="25"/>
      <c r="BT442" s="25"/>
      <c r="BU442" s="25"/>
      <c r="BV442" s="25"/>
    </row>
    <row r="443" spans="13:74">
      <c r="M443" s="479"/>
      <c r="N443" s="479"/>
      <c r="O443" s="480"/>
      <c r="P443" s="481"/>
      <c r="Q443" s="25"/>
      <c r="R443" s="25"/>
      <c r="S443" s="25"/>
      <c r="T443" s="25"/>
      <c r="U443" s="25"/>
      <c r="V443" s="25"/>
      <c r="W443" s="2"/>
      <c r="AM443" s="479"/>
      <c r="AN443" s="479"/>
      <c r="AO443" s="480"/>
      <c r="AP443" s="481"/>
      <c r="AQ443" s="25"/>
      <c r="AR443" s="25"/>
      <c r="AS443" s="25"/>
      <c r="AT443" s="25"/>
      <c r="AU443" s="25"/>
      <c r="AV443" s="25"/>
      <c r="AZ443" s="2"/>
      <c r="BM443" s="479"/>
      <c r="BN443" s="479"/>
      <c r="BO443" s="480"/>
      <c r="BP443" s="481"/>
      <c r="BQ443" s="25"/>
      <c r="BR443" s="25"/>
      <c r="BS443" s="25"/>
      <c r="BT443" s="25"/>
      <c r="BU443" s="25"/>
      <c r="BV443" s="25"/>
    </row>
    <row r="444" spans="13:74">
      <c r="M444" s="479"/>
      <c r="N444" s="479"/>
      <c r="O444" s="480"/>
      <c r="P444" s="481"/>
      <c r="Q444" s="25"/>
      <c r="R444" s="25"/>
      <c r="S444" s="25"/>
      <c r="T444" s="25"/>
      <c r="U444" s="25"/>
      <c r="V444" s="25"/>
      <c r="W444" s="2"/>
      <c r="AM444" s="479"/>
      <c r="AN444" s="479"/>
      <c r="AO444" s="480"/>
      <c r="AP444" s="481"/>
      <c r="AQ444" s="25"/>
      <c r="AR444" s="25"/>
      <c r="AS444" s="25"/>
      <c r="AT444" s="25"/>
      <c r="AU444" s="25"/>
      <c r="AV444" s="25"/>
      <c r="AZ444" s="2"/>
      <c r="BM444" s="479"/>
      <c r="BN444" s="479"/>
      <c r="BO444" s="480"/>
      <c r="BP444" s="481"/>
      <c r="BQ444" s="25"/>
      <c r="BR444" s="25"/>
      <c r="BS444" s="25"/>
      <c r="BT444" s="25"/>
      <c r="BU444" s="25"/>
      <c r="BV444" s="25"/>
    </row>
    <row r="445" spans="13:74">
      <c r="M445" s="479"/>
      <c r="N445" s="479"/>
      <c r="O445" s="480"/>
      <c r="P445" s="481"/>
      <c r="Q445" s="25"/>
      <c r="R445" s="25"/>
      <c r="S445" s="25"/>
      <c r="T445" s="25"/>
      <c r="U445" s="25"/>
      <c r="V445" s="25"/>
      <c r="W445" s="2"/>
      <c r="AM445" s="479"/>
      <c r="AN445" s="479"/>
      <c r="AO445" s="480"/>
      <c r="AP445" s="481"/>
      <c r="AQ445" s="25"/>
      <c r="AR445" s="25"/>
      <c r="AS445" s="25"/>
      <c r="AT445" s="25"/>
      <c r="AU445" s="25"/>
      <c r="AV445" s="25"/>
      <c r="AZ445" s="2"/>
      <c r="BM445" s="479"/>
      <c r="BN445" s="479"/>
      <c r="BO445" s="480"/>
      <c r="BP445" s="481"/>
      <c r="BQ445" s="25"/>
      <c r="BR445" s="25"/>
      <c r="BS445" s="25"/>
      <c r="BT445" s="25"/>
      <c r="BU445" s="25"/>
      <c r="BV445" s="25"/>
    </row>
    <row r="446" spans="13:74">
      <c r="M446" s="2"/>
      <c r="N446" s="2"/>
      <c r="O446" s="2"/>
      <c r="P446" s="2"/>
      <c r="Q446" s="2"/>
      <c r="R446" s="2"/>
      <c r="S446" s="2"/>
      <c r="T446" s="2"/>
      <c r="U446" s="2"/>
      <c r="V446" s="2"/>
      <c r="W446" s="2"/>
      <c r="AM446" s="2"/>
      <c r="AN446" s="2"/>
      <c r="AO446" s="2"/>
      <c r="AP446" s="2"/>
      <c r="AQ446" s="2"/>
      <c r="AR446" s="2"/>
      <c r="AS446" s="2"/>
      <c r="AT446" s="2"/>
      <c r="AU446" s="2"/>
      <c r="AV446" s="2"/>
      <c r="AW446" s="2"/>
      <c r="AX446" s="2"/>
      <c r="AY446" s="2"/>
      <c r="AZ446" s="2"/>
      <c r="BM446" s="2"/>
      <c r="BN446" s="2"/>
      <c r="BO446" s="2"/>
      <c r="BP446" s="2"/>
      <c r="BQ446" s="2"/>
      <c r="BR446" s="2"/>
      <c r="BS446" s="2"/>
      <c r="BT446" s="2"/>
      <c r="BU446" s="2"/>
      <c r="BV446" s="2"/>
    </row>
    <row r="447" spans="13:74">
      <c r="M447" s="2"/>
      <c r="N447" s="2"/>
      <c r="O447" s="2"/>
      <c r="P447" s="2"/>
      <c r="Q447" s="2"/>
      <c r="R447" s="2"/>
      <c r="S447" s="2"/>
      <c r="T447" s="2"/>
      <c r="U447" s="2"/>
      <c r="V447" s="2"/>
      <c r="W447" s="2"/>
      <c r="AM447" s="2"/>
      <c r="AN447" s="2"/>
      <c r="AO447" s="2"/>
      <c r="AP447" s="2"/>
      <c r="AQ447" s="2"/>
      <c r="AR447" s="2"/>
      <c r="AS447" s="2"/>
      <c r="AT447" s="2"/>
      <c r="AU447" s="2"/>
      <c r="AV447" s="2"/>
      <c r="AW447" s="2"/>
      <c r="AX447" s="2"/>
      <c r="AY447" s="2"/>
      <c r="AZ447" s="2"/>
      <c r="BM447" s="2"/>
      <c r="BN447" s="2"/>
      <c r="BO447" s="2"/>
      <c r="BP447" s="2"/>
      <c r="BQ447" s="2"/>
      <c r="BR447" s="2"/>
      <c r="BS447" s="2"/>
      <c r="BT447" s="2"/>
      <c r="BU447" s="2"/>
      <c r="BV447" s="2"/>
    </row>
    <row r="448" spans="13:74">
      <c r="M448" s="2"/>
      <c r="N448" s="2"/>
      <c r="O448" s="2"/>
      <c r="P448" s="2"/>
      <c r="Q448" s="2"/>
      <c r="R448" s="2"/>
      <c r="S448" s="2"/>
      <c r="T448" s="2"/>
      <c r="U448" s="2"/>
      <c r="V448" s="2"/>
      <c r="W448" s="2"/>
      <c r="AM448" s="2"/>
      <c r="AN448" s="2"/>
      <c r="AO448" s="2"/>
      <c r="AP448" s="2"/>
      <c r="AQ448" s="2"/>
      <c r="AR448" s="2"/>
      <c r="AS448" s="2"/>
      <c r="AT448" s="2"/>
      <c r="AU448" s="2"/>
      <c r="AV448" s="2"/>
      <c r="AW448" s="2"/>
      <c r="AX448" s="2"/>
      <c r="AY448" s="2"/>
      <c r="AZ448" s="2"/>
      <c r="BM448" s="2"/>
      <c r="BN448" s="2"/>
      <c r="BO448" s="2"/>
      <c r="BP448" s="2"/>
      <c r="BQ448" s="2"/>
      <c r="BR448" s="2"/>
      <c r="BS448" s="2"/>
      <c r="BT448" s="2"/>
      <c r="BU448" s="2"/>
      <c r="BV448" s="2"/>
    </row>
    <row r="449" spans="13:74" s="1" customFormat="1" ht="30" customHeight="1">
      <c r="M449" s="2"/>
      <c r="N449" s="2"/>
      <c r="P449" s="2"/>
      <c r="Q449" s="2"/>
      <c r="R449" s="2"/>
      <c r="S449" s="2"/>
      <c r="T449" s="2"/>
      <c r="U449" s="2"/>
      <c r="V449" s="2"/>
      <c r="W449" s="2"/>
      <c r="X449" s="2"/>
      <c r="Y449" s="2"/>
      <c r="Z449" s="2"/>
      <c r="AM449" s="2"/>
      <c r="AN449" s="2"/>
      <c r="AP449" s="2"/>
      <c r="AQ449" s="2"/>
      <c r="AR449" s="2"/>
      <c r="AS449" s="2"/>
      <c r="AT449" s="2"/>
      <c r="AU449" s="2"/>
      <c r="AV449" s="2"/>
      <c r="AW449" s="2"/>
      <c r="AX449" s="2"/>
      <c r="AY449" s="2"/>
      <c r="AZ449" s="2"/>
      <c r="BM449" s="2"/>
      <c r="BN449" s="2"/>
      <c r="BP449" s="2"/>
      <c r="BQ449" s="2"/>
      <c r="BR449" s="2"/>
      <c r="BS449" s="2"/>
      <c r="BT449" s="2"/>
      <c r="BU449" s="2"/>
      <c r="BV449" s="2"/>
    </row>
    <row r="450" spans="13:74" s="1" customFormat="1" ht="30" customHeight="1">
      <c r="M450" s="2"/>
      <c r="N450" s="2"/>
      <c r="P450" s="2"/>
      <c r="Q450" s="2"/>
      <c r="R450" s="2"/>
      <c r="S450" s="2"/>
      <c r="T450" s="2"/>
      <c r="U450" s="2"/>
      <c r="V450" s="2"/>
      <c r="W450" s="2"/>
      <c r="X450" s="2"/>
      <c r="Y450" s="2"/>
      <c r="Z450" s="2"/>
      <c r="AM450" s="2"/>
      <c r="AN450" s="2"/>
      <c r="AP450" s="2"/>
      <c r="AQ450" s="2"/>
      <c r="AR450" s="2"/>
      <c r="AS450" s="2"/>
      <c r="AT450" s="2"/>
      <c r="AU450" s="2"/>
      <c r="AV450" s="2"/>
      <c r="AW450" s="2"/>
      <c r="AX450" s="2"/>
      <c r="AY450" s="2"/>
      <c r="AZ450" s="2"/>
      <c r="BM450" s="2"/>
      <c r="BN450" s="2"/>
      <c r="BP450" s="2"/>
      <c r="BQ450" s="2"/>
      <c r="BR450" s="2"/>
      <c r="BS450" s="2"/>
      <c r="BT450" s="2"/>
      <c r="BU450" s="2"/>
      <c r="BV450" s="2"/>
    </row>
    <row r="451" spans="13:74" s="1" customFormat="1" ht="30" customHeight="1">
      <c r="M451" s="2"/>
      <c r="N451" s="2"/>
      <c r="P451" s="2"/>
      <c r="Q451" s="2"/>
      <c r="R451" s="2"/>
      <c r="S451" s="2"/>
      <c r="T451" s="2"/>
      <c r="U451" s="2"/>
      <c r="V451" s="2"/>
      <c r="W451" s="2"/>
      <c r="X451" s="2"/>
      <c r="Y451" s="2"/>
      <c r="Z451" s="2"/>
      <c r="AM451" s="2"/>
      <c r="AN451" s="2"/>
      <c r="AP451" s="2"/>
      <c r="AQ451" s="2"/>
      <c r="AR451" s="2"/>
      <c r="AS451" s="2"/>
      <c r="AT451" s="2"/>
      <c r="AU451" s="2"/>
      <c r="AV451" s="2"/>
      <c r="AW451" s="2"/>
      <c r="AX451" s="2"/>
      <c r="AY451" s="2"/>
      <c r="AZ451" s="2"/>
      <c r="BM451" s="2"/>
      <c r="BN451" s="2"/>
      <c r="BP451" s="2"/>
      <c r="BQ451" s="2"/>
      <c r="BR451" s="2"/>
      <c r="BS451" s="2"/>
      <c r="BT451" s="2"/>
      <c r="BU451" s="2"/>
      <c r="BV451" s="2"/>
    </row>
    <row r="452" spans="13:74" s="1" customFormat="1" ht="30" customHeight="1">
      <c r="M452" s="2"/>
      <c r="N452" s="2"/>
      <c r="P452" s="2"/>
      <c r="Q452" s="2"/>
      <c r="R452" s="2"/>
      <c r="S452" s="2"/>
      <c r="T452" s="2"/>
      <c r="U452" s="2"/>
      <c r="V452" s="2"/>
      <c r="W452" s="2"/>
      <c r="X452" s="2"/>
      <c r="Y452" s="2"/>
      <c r="Z452" s="2"/>
      <c r="AM452" s="2"/>
      <c r="AN452" s="2"/>
      <c r="AP452" s="2"/>
      <c r="AQ452" s="2"/>
      <c r="AR452" s="2"/>
      <c r="AS452" s="2"/>
      <c r="AT452" s="2"/>
      <c r="AU452" s="2"/>
      <c r="AV452" s="2"/>
      <c r="AW452" s="2"/>
      <c r="AX452" s="2"/>
      <c r="AY452" s="2"/>
      <c r="AZ452" s="2"/>
      <c r="BM452" s="2"/>
      <c r="BN452" s="2"/>
      <c r="BP452" s="2"/>
      <c r="BQ452" s="2"/>
      <c r="BR452" s="2"/>
      <c r="BS452" s="2"/>
      <c r="BT452" s="2"/>
      <c r="BU452" s="2"/>
      <c r="BV452" s="2"/>
    </row>
    <row r="453" spans="13:74" s="1" customFormat="1" ht="30" customHeight="1">
      <c r="M453" s="2"/>
      <c r="N453" s="2"/>
      <c r="P453" s="2"/>
      <c r="Q453" s="2"/>
      <c r="R453" s="2"/>
      <c r="S453" s="2"/>
      <c r="T453" s="2"/>
      <c r="U453" s="2"/>
      <c r="V453" s="2"/>
      <c r="W453" s="2"/>
      <c r="X453" s="2"/>
      <c r="Y453" s="2"/>
      <c r="Z453" s="2"/>
      <c r="AM453" s="2"/>
      <c r="AN453" s="2"/>
      <c r="AP453" s="2"/>
      <c r="AQ453" s="2"/>
      <c r="AR453" s="2"/>
      <c r="AS453" s="2"/>
      <c r="AT453" s="2"/>
      <c r="AU453" s="2"/>
      <c r="AV453" s="2"/>
      <c r="AW453" s="2"/>
      <c r="AX453" s="2"/>
      <c r="AY453" s="2"/>
      <c r="AZ453" s="2"/>
      <c r="BM453" s="2"/>
      <c r="BN453" s="2"/>
      <c r="BP453" s="2"/>
      <c r="BQ453" s="2"/>
      <c r="BR453" s="2"/>
      <c r="BS453" s="2"/>
      <c r="BT453" s="2"/>
      <c r="BU453" s="2"/>
      <c r="BV453" s="2"/>
    </row>
    <row r="454" spans="13:74" s="1" customFormat="1" ht="30" customHeight="1">
      <c r="M454" s="2"/>
      <c r="N454" s="2"/>
      <c r="P454" s="2"/>
      <c r="Q454" s="2"/>
      <c r="R454" s="2"/>
      <c r="S454" s="2"/>
      <c r="T454" s="2"/>
      <c r="U454" s="2"/>
      <c r="V454" s="2"/>
      <c r="W454" s="2"/>
      <c r="X454" s="2"/>
      <c r="Y454" s="2"/>
      <c r="Z454" s="2"/>
      <c r="AM454" s="2"/>
      <c r="AN454" s="2"/>
      <c r="AP454" s="2"/>
      <c r="AQ454" s="2"/>
      <c r="AR454" s="2"/>
      <c r="AS454" s="2"/>
      <c r="AT454" s="2"/>
      <c r="AU454" s="2"/>
      <c r="AV454" s="2"/>
      <c r="AW454" s="2"/>
      <c r="AX454" s="2"/>
      <c r="AY454" s="2"/>
      <c r="AZ454" s="2"/>
      <c r="BM454" s="2"/>
      <c r="BN454" s="2"/>
      <c r="BP454" s="2"/>
      <c r="BQ454" s="2"/>
      <c r="BR454" s="2"/>
      <c r="BS454" s="2"/>
      <c r="BT454" s="2"/>
      <c r="BU454" s="2"/>
      <c r="BV454" s="2"/>
    </row>
    <row r="455" spans="13:74" s="1" customFormat="1" ht="30" customHeight="1">
      <c r="M455" s="2"/>
      <c r="N455" s="2"/>
      <c r="P455" s="2"/>
      <c r="Q455" s="2"/>
      <c r="R455" s="2"/>
      <c r="S455" s="2"/>
      <c r="T455" s="2"/>
      <c r="U455" s="2"/>
      <c r="V455" s="2"/>
      <c r="W455" s="2"/>
      <c r="X455" s="2"/>
      <c r="Y455" s="2"/>
      <c r="Z455" s="2"/>
      <c r="AM455" s="2"/>
      <c r="AN455" s="2"/>
      <c r="AP455" s="2"/>
      <c r="AQ455" s="2"/>
      <c r="AR455" s="2"/>
      <c r="AS455" s="2"/>
      <c r="AT455" s="2"/>
      <c r="AU455" s="2"/>
      <c r="AV455" s="2"/>
      <c r="AW455" s="2"/>
      <c r="AX455" s="2"/>
      <c r="AY455" s="2"/>
      <c r="AZ455" s="2"/>
      <c r="BM455" s="2"/>
      <c r="BN455" s="2"/>
      <c r="BP455" s="2"/>
      <c r="BQ455" s="2"/>
      <c r="BR455" s="2"/>
      <c r="BS455" s="2"/>
      <c r="BT455" s="2"/>
      <c r="BU455" s="2"/>
      <c r="BV455" s="2"/>
    </row>
    <row r="456" spans="13:74" s="1" customFormat="1" ht="30" customHeight="1">
      <c r="M456" s="2"/>
      <c r="N456" s="2"/>
      <c r="P456" s="2"/>
      <c r="Q456" s="2"/>
      <c r="R456" s="2"/>
      <c r="S456" s="2"/>
      <c r="T456" s="2"/>
      <c r="U456" s="2"/>
      <c r="V456" s="2"/>
      <c r="W456" s="2"/>
      <c r="X456" s="2"/>
      <c r="Y456" s="2"/>
      <c r="Z456" s="2"/>
      <c r="AM456" s="2"/>
      <c r="AN456" s="2"/>
      <c r="AP456" s="2"/>
      <c r="AQ456" s="2"/>
      <c r="AR456" s="2"/>
      <c r="AS456" s="2"/>
      <c r="AT456" s="2"/>
      <c r="AU456" s="2"/>
      <c r="AV456" s="2"/>
      <c r="AW456" s="2"/>
      <c r="AX456" s="2"/>
      <c r="AY456" s="2"/>
      <c r="AZ456" s="2"/>
      <c r="BM456" s="2"/>
      <c r="BN456" s="2"/>
      <c r="BP456" s="2"/>
      <c r="BQ456" s="2"/>
      <c r="BR456" s="2"/>
      <c r="BS456" s="2"/>
      <c r="BT456" s="2"/>
      <c r="BU456" s="2"/>
      <c r="BV456" s="2"/>
    </row>
    <row r="457" spans="13:74" s="1" customFormat="1" ht="30" customHeight="1">
      <c r="M457" s="2"/>
      <c r="N457" s="2"/>
      <c r="P457" s="2"/>
      <c r="Q457" s="2"/>
      <c r="R457" s="2"/>
      <c r="S457" s="2"/>
      <c r="T457" s="2"/>
      <c r="U457" s="2"/>
      <c r="V457" s="2"/>
      <c r="W457" s="2"/>
      <c r="X457" s="2"/>
      <c r="Y457" s="2"/>
      <c r="Z457" s="2"/>
      <c r="AM457" s="2"/>
      <c r="AN457" s="2"/>
      <c r="AP457" s="2"/>
      <c r="AQ457" s="2"/>
      <c r="AR457" s="2"/>
      <c r="AS457" s="2"/>
      <c r="AT457" s="2"/>
      <c r="AU457" s="2"/>
      <c r="AV457" s="2"/>
      <c r="AW457" s="2"/>
      <c r="AX457" s="2"/>
      <c r="AY457" s="2"/>
      <c r="AZ457" s="2"/>
      <c r="BM457" s="2"/>
      <c r="BN457" s="2"/>
      <c r="BP457" s="2"/>
      <c r="BQ457" s="2"/>
      <c r="BR457" s="2"/>
      <c r="BS457" s="2"/>
      <c r="BT457" s="2"/>
      <c r="BU457" s="2"/>
      <c r="BV457" s="2"/>
    </row>
    <row r="458" spans="13:74" s="1" customFormat="1" ht="30" customHeight="1">
      <c r="M458" s="2"/>
      <c r="N458" s="2"/>
      <c r="P458" s="2"/>
      <c r="Q458" s="2"/>
      <c r="R458" s="2"/>
      <c r="S458" s="2"/>
      <c r="T458" s="2"/>
      <c r="U458" s="2"/>
      <c r="V458" s="2"/>
      <c r="W458" s="2"/>
      <c r="X458" s="2"/>
      <c r="Y458" s="2"/>
      <c r="Z458" s="2"/>
      <c r="AM458" s="2"/>
      <c r="AN458" s="2"/>
      <c r="AP458" s="2"/>
      <c r="AQ458" s="2"/>
      <c r="AR458" s="2"/>
      <c r="AS458" s="2"/>
      <c r="AT458" s="2"/>
      <c r="AU458" s="2"/>
      <c r="AV458" s="2"/>
      <c r="AW458" s="2"/>
      <c r="AX458" s="2"/>
      <c r="AY458" s="2"/>
      <c r="AZ458" s="2"/>
      <c r="BM458" s="2"/>
      <c r="BN458" s="2"/>
      <c r="BP458" s="2"/>
      <c r="BQ458" s="2"/>
      <c r="BR458" s="2"/>
      <c r="BS458" s="2"/>
      <c r="BT458" s="2"/>
      <c r="BU458" s="2"/>
      <c r="BV458" s="2"/>
    </row>
    <row r="459" spans="13:74" s="1" customFormat="1" ht="30" customHeight="1">
      <c r="M459" s="2"/>
      <c r="N459" s="2"/>
      <c r="P459" s="2"/>
      <c r="Q459" s="2"/>
      <c r="R459" s="2"/>
      <c r="S459" s="2"/>
      <c r="T459" s="2"/>
      <c r="U459" s="2"/>
      <c r="V459" s="2"/>
      <c r="W459" s="2"/>
      <c r="X459" s="2"/>
      <c r="Y459" s="2"/>
      <c r="Z459" s="2"/>
      <c r="AM459" s="2"/>
      <c r="AN459" s="2"/>
      <c r="AP459" s="2"/>
      <c r="AQ459" s="2"/>
      <c r="AR459" s="2"/>
      <c r="AS459" s="2"/>
      <c r="AT459" s="2"/>
      <c r="AU459" s="2"/>
      <c r="AV459" s="2"/>
      <c r="AW459" s="2"/>
      <c r="AX459" s="2"/>
      <c r="AY459" s="2"/>
      <c r="AZ459" s="2"/>
      <c r="BM459" s="2"/>
      <c r="BN459" s="2"/>
      <c r="BP459" s="2"/>
      <c r="BQ459" s="2"/>
      <c r="BR459" s="2"/>
      <c r="BS459" s="2"/>
      <c r="BT459" s="2"/>
      <c r="BU459" s="2"/>
      <c r="BV459" s="2"/>
    </row>
    <row r="460" spans="13:74" s="1" customFormat="1" ht="30" customHeight="1">
      <c r="M460" s="2"/>
      <c r="N460" s="2"/>
      <c r="P460" s="2"/>
      <c r="Q460" s="2"/>
      <c r="R460" s="2"/>
      <c r="S460" s="2"/>
      <c r="T460" s="2"/>
      <c r="U460" s="2"/>
      <c r="V460" s="2"/>
      <c r="W460" s="2"/>
      <c r="X460" s="2"/>
      <c r="Y460" s="2"/>
      <c r="Z460" s="2"/>
      <c r="AM460" s="2"/>
      <c r="AN460" s="2"/>
      <c r="AP460" s="2"/>
      <c r="AQ460" s="2"/>
      <c r="AR460" s="2"/>
      <c r="AS460" s="2"/>
      <c r="AT460" s="2"/>
      <c r="AU460" s="2"/>
      <c r="AV460" s="2"/>
      <c r="AW460" s="2"/>
      <c r="AX460" s="2"/>
      <c r="AY460" s="2"/>
      <c r="AZ460" s="2"/>
      <c r="BM460" s="2"/>
      <c r="BN460" s="2"/>
      <c r="BP460" s="2"/>
      <c r="BQ460" s="2"/>
      <c r="BR460" s="2"/>
      <c r="BS460" s="2"/>
      <c r="BT460" s="2"/>
      <c r="BU460" s="2"/>
      <c r="BV460" s="2"/>
    </row>
    <row r="461" spans="13:74" s="1" customFormat="1" ht="30" customHeight="1">
      <c r="M461" s="2"/>
      <c r="N461" s="2"/>
      <c r="P461" s="2"/>
      <c r="Q461" s="2"/>
      <c r="R461" s="2"/>
      <c r="S461" s="2"/>
      <c r="T461" s="2"/>
      <c r="U461" s="2"/>
      <c r="V461" s="2"/>
      <c r="W461" s="2"/>
      <c r="X461" s="2"/>
      <c r="Y461" s="2"/>
      <c r="Z461" s="2"/>
      <c r="AM461" s="2"/>
      <c r="AN461" s="2"/>
      <c r="AP461" s="2"/>
      <c r="AQ461" s="2"/>
      <c r="AR461" s="2"/>
      <c r="AS461" s="2"/>
      <c r="AT461" s="2"/>
      <c r="AU461" s="2"/>
      <c r="AV461" s="2"/>
      <c r="AW461" s="2"/>
      <c r="AX461" s="2"/>
      <c r="AY461" s="2"/>
      <c r="AZ461" s="2"/>
      <c r="BM461" s="2"/>
      <c r="BN461" s="2"/>
      <c r="BP461" s="2"/>
      <c r="BQ461" s="2"/>
      <c r="BR461" s="2"/>
      <c r="BS461" s="2"/>
      <c r="BT461" s="2"/>
      <c r="BU461" s="2"/>
      <c r="BV461" s="2"/>
    </row>
    <row r="462" spans="13:74" s="1" customFormat="1" ht="30" customHeight="1">
      <c r="M462" s="2"/>
      <c r="N462" s="2"/>
      <c r="P462" s="2"/>
      <c r="Q462" s="2"/>
      <c r="R462" s="2"/>
      <c r="S462" s="2"/>
      <c r="T462" s="2"/>
      <c r="U462" s="2"/>
      <c r="V462" s="2"/>
      <c r="W462" s="2"/>
      <c r="X462" s="2"/>
      <c r="Y462" s="2"/>
      <c r="Z462" s="2"/>
      <c r="AM462" s="2"/>
      <c r="AN462" s="2"/>
      <c r="AP462" s="2"/>
      <c r="AQ462" s="2"/>
      <c r="AR462" s="2"/>
      <c r="AS462" s="2"/>
      <c r="AT462" s="2"/>
      <c r="AU462" s="2"/>
      <c r="AV462" s="2"/>
      <c r="AW462" s="2"/>
      <c r="AX462" s="2"/>
      <c r="AY462" s="2"/>
      <c r="AZ462" s="2"/>
      <c r="BM462" s="2"/>
      <c r="BN462" s="2"/>
      <c r="BP462" s="2"/>
      <c r="BQ462" s="2"/>
      <c r="BR462" s="2"/>
      <c r="BS462" s="2"/>
      <c r="BT462" s="2"/>
      <c r="BU462" s="2"/>
      <c r="BV462" s="2"/>
    </row>
    <row r="463" spans="13:74" s="1" customFormat="1" ht="30" customHeight="1">
      <c r="M463" s="2"/>
      <c r="N463" s="2"/>
      <c r="P463" s="2"/>
      <c r="Q463" s="2"/>
      <c r="R463" s="2"/>
      <c r="S463" s="2"/>
      <c r="T463" s="2"/>
      <c r="U463" s="2"/>
      <c r="V463" s="2"/>
      <c r="W463" s="2"/>
      <c r="X463" s="2"/>
      <c r="Y463" s="2"/>
      <c r="Z463" s="2"/>
      <c r="AM463" s="2"/>
      <c r="AN463" s="2"/>
      <c r="AP463" s="2"/>
      <c r="AQ463" s="2"/>
      <c r="AR463" s="2"/>
      <c r="AS463" s="2"/>
      <c r="AT463" s="2"/>
      <c r="AU463" s="2"/>
      <c r="AV463" s="2"/>
      <c r="AW463" s="2"/>
      <c r="AX463" s="2"/>
      <c r="AY463" s="2"/>
      <c r="AZ463" s="2"/>
      <c r="BM463" s="2"/>
      <c r="BN463" s="2"/>
      <c r="BP463" s="2"/>
      <c r="BQ463" s="2"/>
      <c r="BR463" s="2"/>
      <c r="BS463" s="2"/>
      <c r="BT463" s="2"/>
      <c r="BU463" s="2"/>
      <c r="BV463" s="2"/>
    </row>
    <row r="464" spans="13:74" s="1" customFormat="1" ht="30" customHeight="1">
      <c r="M464" s="2"/>
      <c r="N464" s="2"/>
      <c r="P464" s="2"/>
      <c r="Q464" s="2"/>
      <c r="R464" s="2"/>
      <c r="S464" s="2"/>
      <c r="T464" s="2"/>
      <c r="U464" s="2"/>
      <c r="V464" s="2"/>
      <c r="W464" s="2"/>
      <c r="X464" s="2"/>
      <c r="Y464" s="2"/>
      <c r="Z464" s="2"/>
      <c r="AM464" s="2"/>
      <c r="AN464" s="2"/>
      <c r="AP464" s="2"/>
      <c r="AQ464" s="2"/>
      <c r="AR464" s="2"/>
      <c r="AS464" s="2"/>
      <c r="AT464" s="2"/>
      <c r="AU464" s="2"/>
      <c r="AV464" s="2"/>
      <c r="AW464" s="2"/>
      <c r="AX464" s="2"/>
      <c r="AY464" s="2"/>
      <c r="AZ464" s="2"/>
      <c r="BM464" s="2"/>
      <c r="BN464" s="2"/>
      <c r="BP464" s="2"/>
      <c r="BQ464" s="2"/>
      <c r="BR464" s="2"/>
      <c r="BS464" s="2"/>
      <c r="BT464" s="2"/>
      <c r="BU464" s="2"/>
      <c r="BV464" s="2"/>
    </row>
    <row r="465" spans="13:74" s="1" customFormat="1" ht="30" customHeight="1">
      <c r="M465" s="2"/>
      <c r="N465" s="2"/>
      <c r="P465" s="2"/>
      <c r="Q465" s="2"/>
      <c r="R465" s="2"/>
      <c r="S465" s="2"/>
      <c r="T465" s="2"/>
      <c r="U465" s="2"/>
      <c r="V465" s="2"/>
      <c r="W465" s="2"/>
      <c r="X465" s="2"/>
      <c r="Y465" s="2"/>
      <c r="Z465" s="2"/>
      <c r="AM465" s="2"/>
      <c r="AN465" s="2"/>
      <c r="AP465" s="2"/>
      <c r="AQ465" s="2"/>
      <c r="AR465" s="2"/>
      <c r="AS465" s="2"/>
      <c r="AT465" s="2"/>
      <c r="AU465" s="2"/>
      <c r="AV465" s="2"/>
      <c r="AW465" s="2"/>
      <c r="AX465" s="2"/>
      <c r="AY465" s="2"/>
      <c r="AZ465" s="2"/>
      <c r="BM465" s="2"/>
      <c r="BN465" s="2"/>
      <c r="BP465" s="2"/>
      <c r="BQ465" s="2"/>
      <c r="BR465" s="2"/>
      <c r="BS465" s="2"/>
      <c r="BT465" s="2"/>
      <c r="BU465" s="2"/>
      <c r="BV465" s="2"/>
    </row>
    <row r="466" spans="13:74" s="1" customFormat="1" ht="30" customHeight="1">
      <c r="M466" s="2"/>
      <c r="N466" s="2"/>
      <c r="P466" s="2"/>
      <c r="Q466" s="2"/>
      <c r="R466" s="2"/>
      <c r="S466" s="2"/>
      <c r="T466" s="2"/>
      <c r="U466" s="2"/>
      <c r="V466" s="2"/>
      <c r="W466" s="2"/>
      <c r="X466" s="2"/>
      <c r="Y466" s="2"/>
      <c r="Z466" s="2"/>
      <c r="AM466" s="2"/>
      <c r="AN466" s="2"/>
      <c r="AP466" s="2"/>
      <c r="AQ466" s="2"/>
      <c r="AR466" s="2"/>
      <c r="AS466" s="2"/>
      <c r="AT466" s="2"/>
      <c r="AU466" s="2"/>
      <c r="AV466" s="2"/>
      <c r="AW466" s="2"/>
      <c r="AX466" s="2"/>
      <c r="AY466" s="2"/>
      <c r="AZ466" s="2"/>
      <c r="BM466" s="2"/>
      <c r="BN466" s="2"/>
      <c r="BP466" s="2"/>
      <c r="BQ466" s="2"/>
      <c r="BR466" s="2"/>
      <c r="BS466" s="2"/>
      <c r="BT466" s="2"/>
      <c r="BU466" s="2"/>
      <c r="BV466" s="2"/>
    </row>
    <row r="467" spans="13:74" s="1" customFormat="1" ht="30" customHeight="1">
      <c r="M467" s="2"/>
      <c r="N467" s="2"/>
      <c r="P467" s="2"/>
      <c r="Q467" s="2"/>
      <c r="R467" s="2"/>
      <c r="S467" s="2"/>
      <c r="T467" s="2"/>
      <c r="U467" s="2"/>
      <c r="V467" s="2"/>
      <c r="W467" s="2"/>
      <c r="X467" s="2"/>
      <c r="Y467" s="2"/>
      <c r="Z467" s="2"/>
      <c r="AM467" s="2"/>
      <c r="AN467" s="2"/>
      <c r="AP467" s="2"/>
      <c r="AQ467" s="2"/>
      <c r="AR467" s="2"/>
      <c r="AS467" s="2"/>
      <c r="AT467" s="2"/>
      <c r="AU467" s="2"/>
      <c r="AV467" s="2"/>
      <c r="AW467" s="2"/>
      <c r="AX467" s="2"/>
      <c r="AY467" s="2"/>
      <c r="AZ467" s="2"/>
      <c r="BM467" s="2"/>
      <c r="BN467" s="2"/>
      <c r="BP467" s="2"/>
      <c r="BQ467" s="2"/>
      <c r="BR467" s="2"/>
      <c r="BS467" s="2"/>
      <c r="BT467" s="2"/>
      <c r="BU467" s="2"/>
      <c r="BV467" s="2"/>
    </row>
    <row r="468" spans="13:74" s="1" customFormat="1" ht="30" customHeight="1">
      <c r="M468" s="2"/>
      <c r="N468" s="2"/>
      <c r="P468" s="2"/>
      <c r="Q468" s="2"/>
      <c r="R468" s="2"/>
      <c r="S468" s="2"/>
      <c r="T468" s="2"/>
      <c r="U468" s="2"/>
      <c r="V468" s="2"/>
      <c r="W468" s="2"/>
      <c r="X468" s="2"/>
      <c r="Y468" s="2"/>
      <c r="Z468" s="2"/>
      <c r="AM468" s="2"/>
      <c r="AN468" s="2"/>
      <c r="AP468" s="2"/>
      <c r="AQ468" s="2"/>
      <c r="AR468" s="2"/>
      <c r="AS468" s="2"/>
      <c r="AT468" s="2"/>
      <c r="AU468" s="2"/>
      <c r="AV468" s="2"/>
      <c r="AW468" s="2"/>
      <c r="AX468" s="2"/>
      <c r="AY468" s="2"/>
      <c r="AZ468" s="2"/>
      <c r="BM468" s="2"/>
      <c r="BN468" s="2"/>
      <c r="BP468" s="2"/>
      <c r="BQ468" s="2"/>
      <c r="BR468" s="2"/>
      <c r="BS468" s="2"/>
      <c r="BT468" s="2"/>
      <c r="BU468" s="2"/>
      <c r="BV468" s="2"/>
    </row>
    <row r="469" spans="13:74" s="1" customFormat="1" ht="30" customHeight="1">
      <c r="M469" s="2"/>
      <c r="N469" s="2"/>
      <c r="P469" s="2"/>
      <c r="Q469" s="2"/>
      <c r="R469" s="2"/>
      <c r="S469" s="2"/>
      <c r="T469" s="2"/>
      <c r="U469" s="2"/>
      <c r="V469" s="2"/>
      <c r="W469" s="2"/>
      <c r="X469" s="2"/>
      <c r="Y469" s="2"/>
      <c r="Z469" s="2"/>
      <c r="AM469" s="2"/>
      <c r="AN469" s="2"/>
      <c r="AP469" s="2"/>
      <c r="AQ469" s="2"/>
      <c r="AR469" s="2"/>
      <c r="AS469" s="2"/>
      <c r="AT469" s="2"/>
      <c r="AU469" s="2"/>
      <c r="AV469" s="2"/>
      <c r="AW469" s="2"/>
      <c r="AX469" s="2"/>
      <c r="AY469" s="2"/>
      <c r="AZ469" s="2"/>
      <c r="BM469" s="2"/>
      <c r="BN469" s="2"/>
      <c r="BP469" s="2"/>
      <c r="BQ469" s="2"/>
      <c r="BR469" s="2"/>
      <c r="BS469" s="2"/>
      <c r="BT469" s="2"/>
      <c r="BU469" s="2"/>
      <c r="BV469" s="2"/>
    </row>
    <row r="470" spans="13:74" s="1" customFormat="1" ht="30" customHeight="1">
      <c r="M470" s="2"/>
      <c r="N470" s="2"/>
      <c r="P470" s="2"/>
      <c r="Q470" s="2"/>
      <c r="R470" s="2"/>
      <c r="S470" s="2"/>
      <c r="T470" s="2"/>
      <c r="U470" s="2"/>
      <c r="V470" s="2"/>
      <c r="W470" s="2"/>
      <c r="X470" s="2"/>
      <c r="Y470" s="2"/>
      <c r="Z470" s="2"/>
      <c r="AM470" s="2"/>
      <c r="AN470" s="2"/>
      <c r="AP470" s="2"/>
      <c r="AQ470" s="2"/>
      <c r="AR470" s="2"/>
      <c r="AS470" s="2"/>
      <c r="AT470" s="2"/>
      <c r="AU470" s="2"/>
      <c r="AV470" s="2"/>
      <c r="AW470" s="2"/>
      <c r="AX470" s="2"/>
      <c r="AY470" s="2"/>
      <c r="AZ470" s="2"/>
      <c r="BM470" s="2"/>
      <c r="BN470" s="2"/>
      <c r="BP470" s="2"/>
      <c r="BQ470" s="2"/>
      <c r="BR470" s="2"/>
      <c r="BS470" s="2"/>
      <c r="BT470" s="2"/>
      <c r="BU470" s="2"/>
      <c r="BV470" s="2"/>
    </row>
    <row r="471" spans="13:74" s="1" customFormat="1" ht="30" customHeight="1">
      <c r="M471" s="2"/>
      <c r="N471" s="2"/>
      <c r="P471" s="2"/>
      <c r="Q471" s="2"/>
      <c r="R471" s="2"/>
      <c r="S471" s="2"/>
      <c r="T471" s="2"/>
      <c r="U471" s="2"/>
      <c r="V471" s="2"/>
      <c r="W471" s="2"/>
      <c r="X471" s="2"/>
      <c r="Y471" s="2"/>
      <c r="Z471" s="2"/>
      <c r="AM471" s="2"/>
      <c r="AN471" s="2"/>
      <c r="AP471" s="2"/>
      <c r="AQ471" s="2"/>
      <c r="AR471" s="2"/>
      <c r="AS471" s="2"/>
      <c r="AT471" s="2"/>
      <c r="AU471" s="2"/>
      <c r="AV471" s="2"/>
      <c r="AW471" s="2"/>
      <c r="AX471" s="2"/>
      <c r="AY471" s="2"/>
      <c r="AZ471" s="2"/>
      <c r="BM471" s="2"/>
      <c r="BN471" s="2"/>
      <c r="BP471" s="2"/>
      <c r="BQ471" s="2"/>
      <c r="BR471" s="2"/>
      <c r="BS471" s="2"/>
      <c r="BT471" s="2"/>
      <c r="BU471" s="2"/>
      <c r="BV471" s="2"/>
    </row>
    <row r="472" spans="13:74" s="1" customFormat="1" ht="30" customHeight="1">
      <c r="M472" s="2"/>
      <c r="N472" s="2"/>
      <c r="P472" s="2"/>
      <c r="Q472" s="2"/>
      <c r="R472" s="2"/>
      <c r="S472" s="2"/>
      <c r="T472" s="2"/>
      <c r="U472" s="2"/>
      <c r="V472" s="2"/>
      <c r="W472" s="2"/>
      <c r="X472" s="2"/>
      <c r="Y472" s="2"/>
      <c r="Z472" s="2"/>
      <c r="AM472" s="2"/>
      <c r="AN472" s="2"/>
      <c r="AP472" s="2"/>
      <c r="AQ472" s="2"/>
      <c r="AR472" s="2"/>
      <c r="AS472" s="2"/>
      <c r="AT472" s="2"/>
      <c r="AU472" s="2"/>
      <c r="AV472" s="2"/>
      <c r="AW472" s="2"/>
      <c r="AX472" s="2"/>
      <c r="AY472" s="2"/>
      <c r="AZ472" s="2"/>
      <c r="BM472" s="2"/>
      <c r="BN472" s="2"/>
      <c r="BP472" s="2"/>
      <c r="BQ472" s="2"/>
      <c r="BR472" s="2"/>
      <c r="BS472" s="2"/>
      <c r="BT472" s="2"/>
      <c r="BU472" s="2"/>
      <c r="BV472" s="2"/>
    </row>
    <row r="473" spans="13:74" s="1" customFormat="1" ht="30" customHeight="1">
      <c r="M473" s="2"/>
      <c r="N473" s="2"/>
      <c r="P473" s="2"/>
      <c r="Q473" s="2"/>
      <c r="R473" s="2"/>
      <c r="S473" s="2"/>
      <c r="T473" s="2"/>
      <c r="U473" s="2"/>
      <c r="V473" s="2"/>
      <c r="W473" s="2"/>
      <c r="X473" s="2"/>
      <c r="Y473" s="2"/>
      <c r="Z473" s="2"/>
      <c r="AM473" s="2"/>
      <c r="AN473" s="2"/>
      <c r="AP473" s="2"/>
      <c r="AQ473" s="2"/>
      <c r="AR473" s="2"/>
      <c r="AS473" s="2"/>
      <c r="AT473" s="2"/>
      <c r="AU473" s="2"/>
      <c r="AV473" s="2"/>
      <c r="AW473" s="2"/>
      <c r="AX473" s="2"/>
      <c r="AY473" s="2"/>
      <c r="AZ473" s="2"/>
      <c r="BM473" s="2"/>
      <c r="BN473" s="2"/>
      <c r="BP473" s="2"/>
      <c r="BQ473" s="2"/>
      <c r="BR473" s="2"/>
      <c r="BS473" s="2"/>
      <c r="BT473" s="2"/>
      <c r="BU473" s="2"/>
      <c r="BV473" s="2"/>
    </row>
    <row r="474" spans="13:74" s="1" customFormat="1" ht="30" customHeight="1">
      <c r="M474" s="2"/>
      <c r="N474" s="2"/>
      <c r="P474" s="2"/>
      <c r="Q474" s="2"/>
      <c r="R474" s="2"/>
      <c r="S474" s="2"/>
      <c r="T474" s="2"/>
      <c r="U474" s="2"/>
      <c r="V474" s="2"/>
      <c r="W474" s="2"/>
      <c r="X474" s="2"/>
      <c r="Y474" s="2"/>
      <c r="Z474" s="2"/>
      <c r="AM474" s="2"/>
      <c r="AN474" s="2"/>
      <c r="AP474" s="2"/>
      <c r="AQ474" s="2"/>
      <c r="AR474" s="2"/>
      <c r="AS474" s="2"/>
      <c r="AT474" s="2"/>
      <c r="AU474" s="2"/>
      <c r="AV474" s="2"/>
      <c r="AW474" s="2"/>
      <c r="AX474" s="2"/>
      <c r="AY474" s="2"/>
      <c r="AZ474" s="2"/>
      <c r="BM474" s="2"/>
      <c r="BN474" s="2"/>
      <c r="BP474" s="2"/>
      <c r="BQ474" s="2"/>
      <c r="BR474" s="2"/>
      <c r="BS474" s="2"/>
      <c r="BT474" s="2"/>
      <c r="BU474" s="2"/>
      <c r="BV474" s="2"/>
    </row>
    <row r="475" spans="13:74" s="1" customFormat="1" ht="30" customHeight="1">
      <c r="M475" s="2"/>
      <c r="N475" s="2"/>
      <c r="P475" s="2"/>
      <c r="Q475" s="2"/>
      <c r="R475" s="2"/>
      <c r="S475" s="2"/>
      <c r="T475" s="2"/>
      <c r="U475" s="2"/>
      <c r="V475" s="2"/>
      <c r="W475" s="2"/>
      <c r="X475" s="2"/>
      <c r="Y475" s="2"/>
      <c r="Z475" s="2"/>
      <c r="AM475" s="2"/>
      <c r="AN475" s="2"/>
      <c r="AP475" s="2"/>
      <c r="AQ475" s="2"/>
      <c r="AR475" s="2"/>
      <c r="AS475" s="2"/>
      <c r="AT475" s="2"/>
      <c r="AU475" s="2"/>
      <c r="AV475" s="2"/>
      <c r="AW475" s="2"/>
      <c r="AX475" s="2"/>
      <c r="AY475" s="2"/>
      <c r="AZ475" s="2"/>
      <c r="BM475" s="2"/>
      <c r="BN475" s="2"/>
      <c r="BP475" s="2"/>
      <c r="BQ475" s="2"/>
      <c r="BR475" s="2"/>
      <c r="BS475" s="2"/>
      <c r="BT475" s="2"/>
      <c r="BU475" s="2"/>
      <c r="BV475" s="2"/>
    </row>
    <row r="476" spans="13:74" s="1" customFormat="1" ht="30" customHeight="1">
      <c r="M476" s="2"/>
      <c r="N476" s="2"/>
      <c r="P476" s="2"/>
      <c r="Q476" s="2"/>
      <c r="R476" s="2"/>
      <c r="S476" s="2"/>
      <c r="T476" s="2"/>
      <c r="U476" s="2"/>
      <c r="V476" s="2"/>
      <c r="W476" s="2"/>
      <c r="X476" s="2"/>
      <c r="Y476" s="2"/>
      <c r="Z476" s="2"/>
      <c r="AM476" s="2"/>
      <c r="AN476" s="2"/>
      <c r="AP476" s="2"/>
      <c r="AQ476" s="2"/>
      <c r="AR476" s="2"/>
      <c r="AS476" s="2"/>
      <c r="AT476" s="2"/>
      <c r="AU476" s="2"/>
      <c r="AV476" s="2"/>
      <c r="AW476" s="2"/>
      <c r="AX476" s="2"/>
      <c r="AY476" s="2"/>
      <c r="AZ476" s="2"/>
      <c r="BM476" s="2"/>
      <c r="BN476" s="2"/>
      <c r="BP476" s="2"/>
      <c r="BQ476" s="2"/>
      <c r="BR476" s="2"/>
      <c r="BS476" s="2"/>
      <c r="BT476" s="2"/>
      <c r="BU476" s="2"/>
      <c r="BV476" s="2"/>
    </row>
    <row r="477" spans="13:74" s="1" customFormat="1" ht="30" customHeight="1">
      <c r="M477" s="2"/>
      <c r="N477" s="2"/>
      <c r="P477" s="2"/>
      <c r="Q477" s="2"/>
      <c r="R477" s="2"/>
      <c r="S477" s="2"/>
      <c r="T477" s="2"/>
      <c r="U477" s="2"/>
      <c r="V477" s="2"/>
      <c r="W477" s="2"/>
      <c r="X477" s="2"/>
      <c r="Y477" s="2"/>
      <c r="Z477" s="2"/>
      <c r="AM477" s="2"/>
      <c r="AN477" s="2"/>
      <c r="AP477" s="2"/>
      <c r="AQ477" s="2"/>
      <c r="AR477" s="2"/>
      <c r="AS477" s="2"/>
      <c r="AT477" s="2"/>
      <c r="AU477" s="2"/>
      <c r="AV477" s="2"/>
      <c r="AW477" s="2"/>
      <c r="AX477" s="2"/>
      <c r="AY477" s="2"/>
      <c r="AZ477" s="2"/>
      <c r="BM477" s="2"/>
      <c r="BN477" s="2"/>
      <c r="BP477" s="2"/>
      <c r="BQ477" s="2"/>
      <c r="BR477" s="2"/>
      <c r="BS477" s="2"/>
      <c r="BT477" s="2"/>
      <c r="BU477" s="2"/>
      <c r="BV477" s="2"/>
    </row>
    <row r="478" spans="13:74" s="1" customFormat="1" ht="30" customHeight="1">
      <c r="M478" s="2"/>
      <c r="N478" s="2"/>
      <c r="P478" s="2"/>
      <c r="Q478" s="2"/>
      <c r="R478" s="2"/>
      <c r="S478" s="2"/>
      <c r="T478" s="2"/>
      <c r="U478" s="2"/>
      <c r="V478" s="2"/>
      <c r="W478" s="2"/>
      <c r="X478" s="2"/>
      <c r="Y478" s="2"/>
      <c r="Z478" s="2"/>
      <c r="AM478" s="2"/>
      <c r="AN478" s="2"/>
      <c r="AP478" s="2"/>
      <c r="AQ478" s="2"/>
      <c r="AR478" s="2"/>
      <c r="AS478" s="2"/>
      <c r="AT478" s="2"/>
      <c r="AU478" s="2"/>
      <c r="AV478" s="2"/>
      <c r="AW478" s="2"/>
      <c r="AX478" s="2"/>
      <c r="AY478" s="2"/>
      <c r="AZ478" s="2"/>
      <c r="BM478" s="2"/>
      <c r="BN478" s="2"/>
      <c r="BP478" s="2"/>
      <c r="BQ478" s="2"/>
      <c r="BR478" s="2"/>
      <c r="BS478" s="2"/>
      <c r="BT478" s="2"/>
      <c r="BU478" s="2"/>
      <c r="BV478" s="2"/>
    </row>
    <row r="479" spans="13:74" s="1" customFormat="1" ht="30" customHeight="1">
      <c r="M479" s="2"/>
      <c r="N479" s="2"/>
      <c r="P479" s="2"/>
      <c r="Q479" s="2"/>
      <c r="R479" s="2"/>
      <c r="S479" s="2"/>
      <c r="T479" s="2"/>
      <c r="U479" s="2"/>
      <c r="V479" s="2"/>
      <c r="W479" s="2"/>
      <c r="X479" s="2"/>
      <c r="Y479" s="2"/>
      <c r="Z479" s="2"/>
      <c r="AM479" s="2"/>
      <c r="AN479" s="2"/>
      <c r="AP479" s="2"/>
      <c r="AQ479" s="2"/>
      <c r="AR479" s="2"/>
      <c r="AS479" s="2"/>
      <c r="AT479" s="2"/>
      <c r="AU479" s="2"/>
      <c r="AV479" s="2"/>
      <c r="AW479" s="2"/>
      <c r="AX479" s="2"/>
      <c r="AY479" s="2"/>
      <c r="AZ479" s="2"/>
      <c r="BM479" s="2"/>
      <c r="BN479" s="2"/>
      <c r="BP479" s="2"/>
      <c r="BQ479" s="2"/>
      <c r="BR479" s="2"/>
      <c r="BS479" s="2"/>
      <c r="BT479" s="2"/>
      <c r="BU479" s="2"/>
      <c r="BV479" s="2"/>
    </row>
    <row r="480" spans="13:74" s="1" customFormat="1" ht="30" customHeight="1">
      <c r="M480" s="2"/>
      <c r="N480" s="2"/>
      <c r="P480" s="2"/>
      <c r="Q480" s="2"/>
      <c r="R480" s="2"/>
      <c r="S480" s="2"/>
      <c r="T480" s="2"/>
      <c r="U480" s="2"/>
      <c r="V480" s="2"/>
      <c r="W480" s="2"/>
      <c r="X480" s="2"/>
      <c r="Y480" s="2"/>
      <c r="Z480" s="2"/>
      <c r="AM480" s="2"/>
      <c r="AN480" s="2"/>
      <c r="AP480" s="2"/>
      <c r="AQ480" s="2"/>
      <c r="AR480" s="2"/>
      <c r="AS480" s="2"/>
      <c r="AT480" s="2"/>
      <c r="AU480" s="2"/>
      <c r="AV480" s="2"/>
      <c r="AW480" s="2"/>
      <c r="AX480" s="2"/>
      <c r="AY480" s="2"/>
      <c r="AZ480" s="2"/>
      <c r="BM480" s="2"/>
      <c r="BN480" s="2"/>
      <c r="BP480" s="2"/>
      <c r="BQ480" s="2"/>
      <c r="BR480" s="2"/>
      <c r="BS480" s="2"/>
      <c r="BT480" s="2"/>
      <c r="BU480" s="2"/>
      <c r="BV480" s="2"/>
    </row>
    <row r="481" spans="13:74" s="1" customFormat="1" ht="30" customHeight="1">
      <c r="M481" s="2"/>
      <c r="N481" s="2"/>
      <c r="P481" s="2"/>
      <c r="Q481" s="2"/>
      <c r="R481" s="2"/>
      <c r="S481" s="2"/>
      <c r="T481" s="2"/>
      <c r="U481" s="2"/>
      <c r="V481" s="2"/>
      <c r="W481" s="2"/>
      <c r="X481" s="2"/>
      <c r="Y481" s="2"/>
      <c r="Z481" s="2"/>
      <c r="AM481" s="2"/>
      <c r="AN481" s="2"/>
      <c r="AP481" s="2"/>
      <c r="AQ481" s="2"/>
      <c r="AR481" s="2"/>
      <c r="AS481" s="2"/>
      <c r="AT481" s="2"/>
      <c r="AU481" s="2"/>
      <c r="AV481" s="2"/>
      <c r="AW481" s="2"/>
      <c r="AX481" s="2"/>
      <c r="AY481" s="2"/>
      <c r="AZ481" s="2"/>
      <c r="BM481" s="2"/>
      <c r="BN481" s="2"/>
      <c r="BP481" s="2"/>
      <c r="BQ481" s="2"/>
      <c r="BR481" s="2"/>
      <c r="BS481" s="2"/>
      <c r="BT481" s="2"/>
      <c r="BU481" s="2"/>
      <c r="BV481" s="2"/>
    </row>
    <row r="482" spans="13:74" s="1" customFormat="1" ht="30" customHeight="1">
      <c r="M482" s="2"/>
      <c r="N482" s="2"/>
      <c r="P482" s="2"/>
      <c r="Q482" s="2"/>
      <c r="R482" s="2"/>
      <c r="S482" s="2"/>
      <c r="T482" s="2"/>
      <c r="U482" s="2"/>
      <c r="V482" s="2"/>
      <c r="W482" s="2"/>
      <c r="X482" s="2"/>
      <c r="Y482" s="2"/>
      <c r="Z482" s="2"/>
      <c r="AM482" s="2"/>
      <c r="AN482" s="2"/>
      <c r="AP482" s="2"/>
      <c r="AQ482" s="2"/>
      <c r="AR482" s="2"/>
      <c r="AS482" s="2"/>
      <c r="AT482" s="2"/>
      <c r="AU482" s="2"/>
      <c r="AV482" s="2"/>
      <c r="AW482" s="2"/>
      <c r="AX482" s="2"/>
      <c r="AY482" s="2"/>
      <c r="AZ482" s="2"/>
      <c r="BM482" s="2"/>
      <c r="BN482" s="2"/>
      <c r="BP482" s="2"/>
      <c r="BQ482" s="2"/>
      <c r="BR482" s="2"/>
      <c r="BS482" s="2"/>
      <c r="BT482" s="2"/>
      <c r="BU482" s="2"/>
      <c r="BV482" s="2"/>
    </row>
    <row r="483" spans="13:74" s="1" customFormat="1" ht="30" customHeight="1">
      <c r="M483" s="2"/>
      <c r="N483" s="2"/>
      <c r="P483" s="2"/>
      <c r="Q483" s="2"/>
      <c r="R483" s="2"/>
      <c r="S483" s="2"/>
      <c r="T483" s="2"/>
      <c r="U483" s="2"/>
      <c r="V483" s="2"/>
      <c r="W483" s="2"/>
      <c r="X483" s="2"/>
      <c r="Y483" s="2"/>
      <c r="Z483" s="2"/>
      <c r="AM483" s="2"/>
      <c r="AN483" s="2"/>
      <c r="AP483" s="2"/>
      <c r="AQ483" s="2"/>
      <c r="AR483" s="2"/>
      <c r="AS483" s="2"/>
      <c r="AT483" s="2"/>
      <c r="AU483" s="2"/>
      <c r="AV483" s="2"/>
      <c r="AW483" s="2"/>
      <c r="AX483" s="2"/>
      <c r="AY483" s="2"/>
      <c r="AZ483" s="2"/>
      <c r="BM483" s="2"/>
      <c r="BN483" s="2"/>
      <c r="BP483" s="2"/>
      <c r="BQ483" s="2"/>
      <c r="BR483" s="2"/>
      <c r="BS483" s="2"/>
      <c r="BT483" s="2"/>
      <c r="BU483" s="2"/>
      <c r="BV483" s="2"/>
    </row>
    <row r="484" spans="13:74" s="1" customFormat="1" ht="30" customHeight="1">
      <c r="M484" s="2"/>
      <c r="N484" s="2"/>
      <c r="P484" s="2"/>
      <c r="Q484" s="2"/>
      <c r="R484" s="2"/>
      <c r="S484" s="2"/>
      <c r="T484" s="2"/>
      <c r="U484" s="2"/>
      <c r="V484" s="2"/>
      <c r="W484" s="2"/>
      <c r="X484" s="2"/>
      <c r="Y484" s="2"/>
      <c r="Z484" s="2"/>
      <c r="AM484" s="2"/>
      <c r="AN484" s="2"/>
      <c r="AP484" s="2"/>
      <c r="AQ484" s="2"/>
      <c r="AR484" s="2"/>
      <c r="AS484" s="2"/>
      <c r="AT484" s="2"/>
      <c r="AU484" s="2"/>
      <c r="AV484" s="2"/>
      <c r="AW484" s="2"/>
      <c r="AX484" s="2"/>
      <c r="AY484" s="2"/>
      <c r="AZ484" s="2"/>
      <c r="BM484" s="2"/>
      <c r="BN484" s="2"/>
      <c r="BP484" s="2"/>
      <c r="BQ484" s="2"/>
      <c r="BR484" s="2"/>
      <c r="BS484" s="2"/>
      <c r="BT484" s="2"/>
      <c r="BU484" s="2"/>
      <c r="BV484" s="2"/>
    </row>
    <row r="485" spans="13:74" s="1" customFormat="1" ht="30" customHeight="1">
      <c r="M485" s="2"/>
      <c r="N485" s="2"/>
      <c r="P485" s="2"/>
      <c r="Q485" s="2"/>
      <c r="R485" s="2"/>
      <c r="S485" s="2"/>
      <c r="T485" s="2"/>
      <c r="U485" s="2"/>
      <c r="V485" s="2"/>
      <c r="W485" s="2"/>
      <c r="X485" s="2"/>
      <c r="Y485" s="2"/>
      <c r="Z485" s="2"/>
      <c r="AM485" s="2"/>
      <c r="AN485" s="2"/>
      <c r="AP485" s="2"/>
      <c r="AQ485" s="2"/>
      <c r="AR485" s="2"/>
      <c r="AS485" s="2"/>
      <c r="AT485" s="2"/>
      <c r="AU485" s="2"/>
      <c r="AV485" s="2"/>
      <c r="AW485" s="2"/>
      <c r="AX485" s="2"/>
      <c r="AY485" s="2"/>
      <c r="AZ485" s="2"/>
      <c r="BM485" s="2"/>
      <c r="BN485" s="2"/>
      <c r="BP485" s="2"/>
      <c r="BQ485" s="2"/>
      <c r="BR485" s="2"/>
      <c r="BS485" s="2"/>
      <c r="BT485" s="2"/>
      <c r="BU485" s="2"/>
      <c r="BV485" s="2"/>
    </row>
    <row r="486" spans="13:74" s="1" customFormat="1" ht="30" customHeight="1">
      <c r="M486" s="2"/>
      <c r="N486" s="2"/>
      <c r="P486" s="2"/>
      <c r="Q486" s="2"/>
      <c r="R486" s="2"/>
      <c r="S486" s="2"/>
      <c r="T486" s="2"/>
      <c r="U486" s="2"/>
      <c r="V486" s="2"/>
      <c r="W486" s="2"/>
      <c r="X486" s="2"/>
      <c r="Y486" s="2"/>
      <c r="Z486" s="2"/>
      <c r="AM486" s="2"/>
      <c r="AN486" s="2"/>
      <c r="AP486" s="2"/>
      <c r="AQ486" s="2"/>
      <c r="AR486" s="2"/>
      <c r="AS486" s="2"/>
      <c r="AT486" s="2"/>
      <c r="AU486" s="2"/>
      <c r="AV486" s="2"/>
      <c r="AW486" s="2"/>
      <c r="AX486" s="2"/>
      <c r="AY486" s="2"/>
      <c r="AZ486" s="2"/>
      <c r="BM486" s="2"/>
      <c r="BN486" s="2"/>
      <c r="BP486" s="2"/>
      <c r="BQ486" s="2"/>
      <c r="BR486" s="2"/>
      <c r="BS486" s="2"/>
      <c r="BT486" s="2"/>
      <c r="BU486" s="2"/>
      <c r="BV486" s="2"/>
    </row>
    <row r="487" spans="13:74" s="1" customFormat="1" ht="30" customHeight="1">
      <c r="M487" s="2"/>
      <c r="N487" s="2"/>
      <c r="P487" s="2"/>
      <c r="Q487" s="2"/>
      <c r="R487" s="2"/>
      <c r="S487" s="2"/>
      <c r="T487" s="2"/>
      <c r="U487" s="2"/>
      <c r="V487" s="2"/>
      <c r="W487" s="2"/>
      <c r="X487" s="2"/>
      <c r="Y487" s="2"/>
      <c r="Z487" s="2"/>
      <c r="AM487" s="2"/>
      <c r="AN487" s="2"/>
      <c r="AP487" s="2"/>
      <c r="AQ487" s="2"/>
      <c r="AR487" s="2"/>
      <c r="AS487" s="2"/>
      <c r="AT487" s="2"/>
      <c r="AU487" s="2"/>
      <c r="AV487" s="2"/>
      <c r="AW487" s="2"/>
      <c r="AX487" s="2"/>
      <c r="AY487" s="2"/>
      <c r="AZ487" s="2"/>
      <c r="BM487" s="2"/>
      <c r="BN487" s="2"/>
      <c r="BP487" s="2"/>
      <c r="BQ487" s="2"/>
      <c r="BR487" s="2"/>
      <c r="BS487" s="2"/>
      <c r="BT487" s="2"/>
      <c r="BU487" s="2"/>
      <c r="BV487" s="2"/>
    </row>
    <row r="488" spans="13:74" s="1" customFormat="1" ht="30" customHeight="1">
      <c r="M488" s="2"/>
      <c r="N488" s="2"/>
      <c r="P488" s="2"/>
      <c r="Q488" s="2"/>
      <c r="R488" s="2"/>
      <c r="S488" s="2"/>
      <c r="T488" s="2"/>
      <c r="U488" s="2"/>
      <c r="V488" s="2"/>
      <c r="W488" s="2"/>
      <c r="X488" s="2"/>
      <c r="Y488" s="2"/>
      <c r="Z488" s="2"/>
      <c r="AM488" s="2"/>
      <c r="AN488" s="2"/>
      <c r="AP488" s="2"/>
      <c r="AQ488" s="2"/>
      <c r="AR488" s="2"/>
      <c r="AS488" s="2"/>
      <c r="AT488" s="2"/>
      <c r="AU488" s="2"/>
      <c r="AV488" s="2"/>
      <c r="AW488" s="2"/>
      <c r="AX488" s="2"/>
      <c r="AY488" s="2"/>
      <c r="AZ488" s="2"/>
      <c r="BM488" s="2"/>
      <c r="BN488" s="2"/>
      <c r="BP488" s="2"/>
      <c r="BQ488" s="2"/>
      <c r="BR488" s="2"/>
      <c r="BS488" s="2"/>
      <c r="BT488" s="2"/>
      <c r="BU488" s="2"/>
      <c r="BV488" s="2"/>
    </row>
    <row r="489" spans="13:74" s="1" customFormat="1" ht="30" customHeight="1">
      <c r="M489" s="2"/>
      <c r="N489" s="2"/>
      <c r="P489" s="2"/>
      <c r="Q489" s="2"/>
      <c r="R489" s="2"/>
      <c r="S489" s="2"/>
      <c r="T489" s="2"/>
      <c r="U489" s="2"/>
      <c r="V489" s="2"/>
      <c r="W489" s="2"/>
      <c r="X489" s="2"/>
      <c r="Y489" s="2"/>
      <c r="Z489" s="2"/>
      <c r="AM489" s="2"/>
      <c r="AN489" s="2"/>
      <c r="AP489" s="2"/>
      <c r="AQ489" s="2"/>
      <c r="AR489" s="2"/>
      <c r="AS489" s="2"/>
      <c r="AT489" s="2"/>
      <c r="AU489" s="2"/>
      <c r="AV489" s="2"/>
      <c r="AW489" s="2"/>
      <c r="AX489" s="2"/>
      <c r="AY489" s="2"/>
      <c r="AZ489" s="2"/>
      <c r="BM489" s="2"/>
      <c r="BN489" s="2"/>
      <c r="BP489" s="2"/>
      <c r="BQ489" s="2"/>
      <c r="BR489" s="2"/>
      <c r="BS489" s="2"/>
      <c r="BT489" s="2"/>
      <c r="BU489" s="2"/>
      <c r="BV489" s="2"/>
    </row>
    <row r="490" spans="13:74" s="1" customFormat="1" ht="30" customHeight="1">
      <c r="M490" s="2"/>
      <c r="N490" s="2"/>
      <c r="P490" s="2"/>
      <c r="Q490" s="2"/>
      <c r="R490" s="2"/>
      <c r="S490" s="2"/>
      <c r="T490" s="2"/>
      <c r="U490" s="2"/>
      <c r="V490" s="2"/>
      <c r="W490" s="2"/>
      <c r="X490" s="2"/>
      <c r="Y490" s="2"/>
      <c r="Z490" s="2"/>
      <c r="AM490" s="2"/>
      <c r="AN490" s="2"/>
      <c r="AP490" s="2"/>
      <c r="AQ490" s="2"/>
      <c r="AR490" s="2"/>
      <c r="AS490" s="2"/>
      <c r="AT490" s="2"/>
      <c r="AU490" s="2"/>
      <c r="AV490" s="2"/>
      <c r="AW490" s="2"/>
      <c r="AX490" s="2"/>
      <c r="AY490" s="2"/>
      <c r="AZ490" s="2"/>
      <c r="BM490" s="2"/>
      <c r="BN490" s="2"/>
      <c r="BP490" s="2"/>
      <c r="BQ490" s="2"/>
      <c r="BR490" s="2"/>
      <c r="BS490" s="2"/>
      <c r="BT490" s="2"/>
      <c r="BU490" s="2"/>
      <c r="BV490" s="2"/>
    </row>
    <row r="491" spans="13:74" s="1" customFormat="1" ht="30" customHeight="1">
      <c r="M491" s="2"/>
      <c r="N491" s="2"/>
      <c r="P491" s="2"/>
      <c r="Q491" s="2"/>
      <c r="R491" s="2"/>
      <c r="S491" s="2"/>
      <c r="T491" s="2"/>
      <c r="U491" s="2"/>
      <c r="V491" s="2"/>
      <c r="W491" s="2"/>
      <c r="X491" s="2"/>
      <c r="Y491" s="2"/>
      <c r="Z491" s="2"/>
      <c r="AM491" s="2"/>
      <c r="AN491" s="2"/>
      <c r="AP491" s="2"/>
      <c r="AQ491" s="2"/>
      <c r="AR491" s="2"/>
      <c r="AS491" s="2"/>
      <c r="AT491" s="2"/>
      <c r="AU491" s="2"/>
      <c r="AV491" s="2"/>
      <c r="AW491" s="2"/>
      <c r="AX491" s="2"/>
      <c r="AY491" s="2"/>
      <c r="AZ491" s="2"/>
      <c r="BM491" s="2"/>
      <c r="BN491" s="2"/>
      <c r="BP491" s="2"/>
      <c r="BQ491" s="2"/>
      <c r="BR491" s="2"/>
      <c r="BS491" s="2"/>
      <c r="BT491" s="2"/>
      <c r="BU491" s="2"/>
      <c r="BV491" s="2"/>
    </row>
    <row r="492" spans="13:74" s="1" customFormat="1" ht="30" customHeight="1">
      <c r="M492" s="2"/>
      <c r="N492" s="2"/>
      <c r="P492" s="2"/>
      <c r="Q492" s="2"/>
      <c r="R492" s="2"/>
      <c r="S492" s="2"/>
      <c r="T492" s="2"/>
      <c r="U492" s="2"/>
      <c r="V492" s="2"/>
      <c r="W492" s="2"/>
      <c r="X492" s="2"/>
      <c r="Y492" s="2"/>
      <c r="Z492" s="2"/>
      <c r="AM492" s="2"/>
      <c r="AN492" s="2"/>
      <c r="AP492" s="2"/>
      <c r="AQ492" s="2"/>
      <c r="AR492" s="2"/>
      <c r="AS492" s="2"/>
      <c r="AT492" s="2"/>
      <c r="AU492" s="2"/>
      <c r="AV492" s="2"/>
      <c r="AW492" s="2"/>
      <c r="AX492" s="2"/>
      <c r="AY492" s="2"/>
      <c r="AZ492" s="2"/>
      <c r="BM492" s="2"/>
      <c r="BN492" s="2"/>
      <c r="BP492" s="2"/>
      <c r="BQ492" s="2"/>
      <c r="BR492" s="2"/>
      <c r="BS492" s="2"/>
      <c r="BT492" s="2"/>
      <c r="BU492" s="2"/>
      <c r="BV492" s="2"/>
    </row>
    <row r="493" spans="13:74" s="1" customFormat="1" ht="30" customHeight="1">
      <c r="M493" s="2"/>
      <c r="N493" s="2"/>
      <c r="P493" s="2"/>
      <c r="Q493" s="2"/>
      <c r="R493" s="2"/>
      <c r="S493" s="2"/>
      <c r="T493" s="2"/>
      <c r="U493" s="2"/>
      <c r="V493" s="2"/>
      <c r="W493" s="2"/>
      <c r="X493" s="2"/>
      <c r="Y493" s="2"/>
      <c r="Z493" s="2"/>
      <c r="AM493" s="2"/>
      <c r="AN493" s="2"/>
      <c r="AP493" s="2"/>
      <c r="AQ493" s="2"/>
      <c r="AR493" s="2"/>
      <c r="AS493" s="2"/>
      <c r="AT493" s="2"/>
      <c r="AU493" s="2"/>
      <c r="AV493" s="2"/>
      <c r="AW493" s="2"/>
      <c r="AX493" s="2"/>
      <c r="AY493" s="2"/>
      <c r="AZ493" s="2"/>
      <c r="BM493" s="2"/>
      <c r="BN493" s="2"/>
      <c r="BP493" s="2"/>
      <c r="BQ493" s="2"/>
      <c r="BR493" s="2"/>
      <c r="BS493" s="2"/>
      <c r="BT493" s="2"/>
      <c r="BU493" s="2"/>
      <c r="BV493" s="2"/>
    </row>
    <row r="494" spans="13:74" s="1" customFormat="1" ht="30" customHeight="1">
      <c r="M494" s="2"/>
      <c r="N494" s="2"/>
      <c r="P494" s="2"/>
      <c r="Q494" s="2"/>
      <c r="R494" s="2"/>
      <c r="S494" s="2"/>
      <c r="T494" s="2"/>
      <c r="U494" s="2"/>
      <c r="V494" s="2"/>
      <c r="W494" s="2"/>
      <c r="X494" s="2"/>
      <c r="Y494" s="2"/>
      <c r="Z494" s="2"/>
      <c r="AM494" s="2"/>
      <c r="AN494" s="2"/>
      <c r="AP494" s="2"/>
      <c r="AQ494" s="2"/>
      <c r="AR494" s="2"/>
      <c r="AS494" s="2"/>
      <c r="AT494" s="2"/>
      <c r="AU494" s="2"/>
      <c r="AV494" s="2"/>
      <c r="AW494" s="2"/>
      <c r="AX494" s="2"/>
      <c r="AY494" s="2"/>
      <c r="AZ494" s="2"/>
      <c r="BM494" s="2"/>
      <c r="BN494" s="2"/>
      <c r="BP494" s="2"/>
      <c r="BQ494" s="2"/>
      <c r="BR494" s="2"/>
      <c r="BS494" s="2"/>
      <c r="BT494" s="2"/>
      <c r="BU494" s="2"/>
      <c r="BV494" s="2"/>
    </row>
    <row r="495" spans="13:74" s="1" customFormat="1" ht="30" customHeight="1">
      <c r="M495" s="2"/>
      <c r="N495" s="2"/>
      <c r="P495" s="2"/>
      <c r="Q495" s="2"/>
      <c r="R495" s="2"/>
      <c r="S495" s="2"/>
      <c r="T495" s="2"/>
      <c r="U495" s="2"/>
      <c r="V495" s="2"/>
      <c r="W495" s="2"/>
      <c r="X495" s="2"/>
      <c r="Y495" s="2"/>
      <c r="Z495" s="2"/>
      <c r="AM495" s="2"/>
      <c r="AN495" s="2"/>
      <c r="AP495" s="2"/>
      <c r="AQ495" s="2"/>
      <c r="AR495" s="2"/>
      <c r="AS495" s="2"/>
      <c r="AT495" s="2"/>
      <c r="AU495" s="2"/>
      <c r="AV495" s="2"/>
      <c r="AW495" s="2"/>
      <c r="AX495" s="2"/>
      <c r="AY495" s="2"/>
      <c r="AZ495" s="2"/>
      <c r="BM495" s="2"/>
      <c r="BN495" s="2"/>
      <c r="BP495" s="2"/>
      <c r="BQ495" s="2"/>
      <c r="BR495" s="2"/>
      <c r="BS495" s="2"/>
      <c r="BT495" s="2"/>
      <c r="BU495" s="2"/>
      <c r="BV495" s="2"/>
    </row>
    <row r="496" spans="13:74" s="1" customFormat="1" ht="30" customHeight="1">
      <c r="M496" s="2"/>
      <c r="N496" s="2"/>
      <c r="P496" s="2"/>
      <c r="Q496" s="2"/>
      <c r="R496" s="2"/>
      <c r="S496" s="2"/>
      <c r="T496" s="2"/>
      <c r="U496" s="2"/>
      <c r="V496" s="2"/>
      <c r="W496" s="2"/>
      <c r="X496" s="2"/>
      <c r="Y496" s="2"/>
      <c r="Z496" s="2"/>
      <c r="AM496" s="2"/>
      <c r="AN496" s="2"/>
      <c r="AP496" s="2"/>
      <c r="AQ496" s="2"/>
      <c r="AR496" s="2"/>
      <c r="AS496" s="2"/>
      <c r="AT496" s="2"/>
      <c r="AU496" s="2"/>
      <c r="AV496" s="2"/>
      <c r="AW496" s="2"/>
      <c r="AX496" s="2"/>
      <c r="AY496" s="2"/>
      <c r="AZ496" s="2"/>
      <c r="BM496" s="2"/>
      <c r="BN496" s="2"/>
      <c r="BP496" s="2"/>
      <c r="BQ496" s="2"/>
      <c r="BR496" s="2"/>
      <c r="BS496" s="2"/>
      <c r="BT496" s="2"/>
      <c r="BU496" s="2"/>
      <c r="BV496" s="2"/>
    </row>
    <row r="497" spans="13:74" s="1" customFormat="1" ht="30" customHeight="1">
      <c r="M497" s="2"/>
      <c r="N497" s="2"/>
      <c r="P497" s="2"/>
      <c r="Q497" s="2"/>
      <c r="R497" s="2"/>
      <c r="S497" s="2"/>
      <c r="T497" s="2"/>
      <c r="U497" s="2"/>
      <c r="V497" s="2"/>
      <c r="W497" s="2"/>
      <c r="X497" s="2"/>
      <c r="Y497" s="2"/>
      <c r="Z497" s="2"/>
      <c r="AM497" s="2"/>
      <c r="AN497" s="2"/>
      <c r="AP497" s="2"/>
      <c r="AQ497" s="2"/>
      <c r="AR497" s="2"/>
      <c r="AS497" s="2"/>
      <c r="AT497" s="2"/>
      <c r="AU497" s="2"/>
      <c r="AV497" s="2"/>
      <c r="AW497" s="2"/>
      <c r="AX497" s="2"/>
      <c r="AY497" s="2"/>
      <c r="AZ497" s="2"/>
      <c r="BM497" s="2"/>
      <c r="BN497" s="2"/>
      <c r="BP497" s="2"/>
      <c r="BQ497" s="2"/>
      <c r="BR497" s="2"/>
      <c r="BS497" s="2"/>
      <c r="BT497" s="2"/>
      <c r="BU497" s="2"/>
      <c r="BV497" s="2"/>
    </row>
    <row r="498" spans="13:74" s="1" customFormat="1" ht="30" customHeight="1">
      <c r="M498" s="2"/>
      <c r="N498" s="2"/>
      <c r="P498" s="2"/>
      <c r="Q498" s="2"/>
      <c r="R498" s="2"/>
      <c r="S498" s="2"/>
      <c r="T498" s="2"/>
      <c r="U498" s="2"/>
      <c r="V498" s="2"/>
      <c r="W498" s="2"/>
      <c r="X498" s="2"/>
      <c r="Y498" s="2"/>
      <c r="Z498" s="2"/>
      <c r="AM498" s="2"/>
      <c r="AN498" s="2"/>
      <c r="AP498" s="2"/>
      <c r="AQ498" s="2"/>
      <c r="AR498" s="2"/>
      <c r="AS498" s="2"/>
      <c r="AT498" s="2"/>
      <c r="AU498" s="2"/>
      <c r="AV498" s="2"/>
      <c r="AW498" s="2"/>
      <c r="AX498" s="2"/>
      <c r="AY498" s="2"/>
      <c r="AZ498" s="2"/>
      <c r="BM498" s="2"/>
      <c r="BN498" s="2"/>
      <c r="BP498" s="2"/>
      <c r="BQ498" s="2"/>
      <c r="BR498" s="2"/>
      <c r="BS498" s="2"/>
      <c r="BT498" s="2"/>
      <c r="BU498" s="2"/>
      <c r="BV498" s="2"/>
    </row>
    <row r="499" spans="13:74">
      <c r="M499" s="2"/>
      <c r="N499" s="2"/>
      <c r="O499" s="2"/>
      <c r="P499" s="2"/>
      <c r="Q499" s="2"/>
      <c r="R499" s="2"/>
      <c r="S499" s="2"/>
      <c r="T499" s="2"/>
      <c r="U499" s="2"/>
      <c r="V499" s="2"/>
      <c r="W499" s="2"/>
      <c r="AM499" s="2"/>
      <c r="AN499" s="2"/>
      <c r="AO499" s="2"/>
      <c r="AP499" s="2"/>
      <c r="AQ499" s="2"/>
      <c r="AR499" s="2"/>
      <c r="AS499" s="2"/>
      <c r="AT499" s="2"/>
      <c r="AU499" s="2"/>
      <c r="AV499" s="2"/>
      <c r="AW499" s="2"/>
      <c r="AX499" s="2"/>
      <c r="AY499" s="2"/>
      <c r="AZ499" s="2"/>
      <c r="BM499" s="2"/>
      <c r="BN499" s="2"/>
      <c r="BO499" s="2"/>
      <c r="BP499" s="2"/>
      <c r="BQ499" s="2"/>
      <c r="BR499" s="2"/>
      <c r="BS499" s="2"/>
      <c r="BT499" s="2"/>
      <c r="BU499" s="2"/>
      <c r="BV499" s="2"/>
    </row>
    <row r="500" spans="13:74">
      <c r="M500" s="2"/>
      <c r="N500" s="2"/>
      <c r="O500" s="2"/>
      <c r="P500" s="2"/>
      <c r="Q500" s="2"/>
      <c r="R500" s="2"/>
      <c r="S500" s="2"/>
      <c r="T500" s="2"/>
      <c r="U500" s="2"/>
      <c r="V500" s="2"/>
      <c r="W500" s="2"/>
      <c r="AM500" s="2"/>
      <c r="AN500" s="2"/>
      <c r="AO500" s="2"/>
      <c r="AP500" s="2"/>
      <c r="AQ500" s="2"/>
      <c r="AR500" s="2"/>
      <c r="AS500" s="2"/>
      <c r="AT500" s="2"/>
      <c r="AU500" s="2"/>
      <c r="AV500" s="2"/>
      <c r="AW500" s="2"/>
      <c r="AX500" s="2"/>
      <c r="AY500" s="2"/>
      <c r="AZ500" s="2"/>
      <c r="BM500" s="2"/>
      <c r="BN500" s="2"/>
      <c r="BO500" s="2"/>
      <c r="BP500" s="2"/>
      <c r="BQ500" s="2"/>
      <c r="BR500" s="2"/>
      <c r="BS500" s="2"/>
      <c r="BT500" s="2"/>
      <c r="BU500" s="2"/>
      <c r="BV500" s="2"/>
    </row>
    <row r="501" spans="13:74">
      <c r="M501" s="2"/>
      <c r="N501" s="2"/>
      <c r="O501" s="2"/>
      <c r="P501" s="2"/>
      <c r="Q501" s="2"/>
      <c r="R501" s="2"/>
      <c r="S501" s="2"/>
      <c r="T501" s="2"/>
      <c r="U501" s="2"/>
      <c r="V501" s="2"/>
      <c r="W501" s="2"/>
      <c r="AM501" s="2"/>
      <c r="AN501" s="2"/>
      <c r="AO501" s="2"/>
      <c r="AP501" s="2"/>
      <c r="AQ501" s="2"/>
      <c r="AR501" s="2"/>
      <c r="AS501" s="2"/>
      <c r="AT501" s="2"/>
      <c r="AU501" s="2"/>
      <c r="AV501" s="2"/>
      <c r="AW501" s="2"/>
      <c r="AX501" s="2"/>
      <c r="AY501" s="2"/>
      <c r="AZ501" s="2"/>
      <c r="BM501" s="2"/>
      <c r="BN501" s="2"/>
      <c r="BO501" s="2"/>
      <c r="BP501" s="2"/>
      <c r="BQ501" s="2"/>
      <c r="BR501" s="2"/>
      <c r="BS501" s="2"/>
      <c r="BT501" s="2"/>
      <c r="BU501" s="2"/>
      <c r="BV501" s="2"/>
    </row>
    <row r="502" spans="13:74">
      <c r="M502" s="2"/>
      <c r="N502" s="2"/>
      <c r="O502" s="2"/>
      <c r="P502" s="2"/>
      <c r="Q502" s="2"/>
      <c r="R502" s="2"/>
      <c r="S502" s="2"/>
      <c r="T502" s="2"/>
      <c r="U502" s="2"/>
      <c r="V502" s="2"/>
      <c r="W502" s="2"/>
      <c r="AM502" s="2"/>
      <c r="AN502" s="2"/>
      <c r="AO502" s="2"/>
      <c r="AP502" s="2"/>
      <c r="AQ502" s="2"/>
      <c r="AR502" s="2"/>
      <c r="AS502" s="2"/>
      <c r="AT502" s="2"/>
      <c r="AU502" s="2"/>
      <c r="AV502" s="2"/>
      <c r="AW502" s="2"/>
      <c r="AX502" s="2"/>
      <c r="AY502" s="2"/>
      <c r="AZ502" s="2"/>
      <c r="BM502" s="2"/>
      <c r="BN502" s="2"/>
      <c r="BO502" s="2"/>
      <c r="BP502" s="2"/>
      <c r="BQ502" s="2"/>
      <c r="BR502" s="2"/>
      <c r="BS502" s="2"/>
      <c r="BT502" s="2"/>
      <c r="BU502" s="2"/>
      <c r="BV502" s="2"/>
    </row>
    <row r="503" spans="13:74">
      <c r="P503" s="1"/>
      <c r="Q503" s="1"/>
      <c r="R503" s="1"/>
      <c r="S503" s="1"/>
      <c r="T503" s="1"/>
      <c r="U503" s="166">
        <f>IFERROR(+COUNTIF(U506:U600,"SI")/(COUNTIF(U506:U600,"SI")+COUNTIF(U506:U600,"Non")),0)</f>
        <v>1</v>
      </c>
      <c r="V503" s="166">
        <f>IFERROR(+COUNTIF(V506:V600,"SI")/(COUNTIF(V506:V600,"SI")+COUNTIF(V506:V600,"Non")),0)</f>
        <v>0.6</v>
      </c>
      <c r="AC503" s="176"/>
      <c r="AP503" s="1"/>
      <c r="AQ503" s="1"/>
      <c r="AR503" s="1"/>
      <c r="AS503" s="1"/>
      <c r="AT503" s="1"/>
      <c r="AU503" s="166">
        <f>IFERROR(+COUNTIF(AU506:AU600,"SI")/(COUNTIF(AU506:AU600,"SI")+COUNTIF(AU506:AU600,"Non")),0)</f>
        <v>0</v>
      </c>
      <c r="AV503" s="166">
        <f>IFERROR(+COUNTIF(AV506:AV600,"SI")/(COUNTIF(AV506:AV600,"SI")+COUNTIF(AV506:AV600,"Non")),0)</f>
        <v>0</v>
      </c>
      <c r="BP503" s="1"/>
      <c r="BQ503" s="1"/>
      <c r="BR503" s="1"/>
      <c r="BS503" s="1"/>
      <c r="BT503" s="1"/>
      <c r="BU503" s="166">
        <f>IFERROR(+COUNTIF(BU506:BU600,"SI")/(COUNTIF(BU506:BU600,"SI")+COUNTIF(BU506:BU600,"Non")),0)</f>
        <v>0</v>
      </c>
      <c r="BV503" s="166">
        <f>IFERROR(+COUNTIF(BV506:BV600,"SI")/(COUNTIF(BV506:BV600,"SI")+COUNTIF(BV506:BV600,"Non")),0)</f>
        <v>0</v>
      </c>
    </row>
    <row r="504" spans="13:74" ht="15" customHeight="1">
      <c r="M504" s="588" t="s">
        <v>151</v>
      </c>
      <c r="N504" s="588" t="s">
        <v>485</v>
      </c>
      <c r="O504" s="588"/>
      <c r="P504" s="588" t="s">
        <v>486</v>
      </c>
      <c r="Q504" s="589" t="s">
        <v>487</v>
      </c>
      <c r="R504" s="588" t="s">
        <v>488</v>
      </c>
      <c r="S504" s="591" t="s">
        <v>262</v>
      </c>
      <c r="T504" s="591" t="s">
        <v>263</v>
      </c>
      <c r="U504" s="591" t="s">
        <v>264</v>
      </c>
      <c r="V504" s="591" t="s">
        <v>265</v>
      </c>
      <c r="AM504" s="588" t="s">
        <v>151</v>
      </c>
      <c r="AN504" s="588" t="s">
        <v>485</v>
      </c>
      <c r="AO504" s="588"/>
      <c r="AP504" s="588" t="s">
        <v>486</v>
      </c>
      <c r="AQ504" s="589" t="s">
        <v>487</v>
      </c>
      <c r="AR504" s="588" t="s">
        <v>488</v>
      </c>
      <c r="AS504" s="591" t="s">
        <v>262</v>
      </c>
      <c r="AT504" s="591" t="s">
        <v>263</v>
      </c>
      <c r="AU504" s="591" t="s">
        <v>264</v>
      </c>
      <c r="AV504" s="591" t="s">
        <v>265</v>
      </c>
      <c r="BM504" s="588" t="s">
        <v>151</v>
      </c>
      <c r="BN504" s="588" t="s">
        <v>485</v>
      </c>
      <c r="BO504" s="588"/>
      <c r="BP504" s="588" t="s">
        <v>486</v>
      </c>
      <c r="BQ504" s="589" t="s">
        <v>487</v>
      </c>
      <c r="BR504" s="588" t="s">
        <v>488</v>
      </c>
      <c r="BS504" s="591" t="s">
        <v>262</v>
      </c>
      <c r="BT504" s="591" t="s">
        <v>263</v>
      </c>
      <c r="BU504" s="591" t="s">
        <v>264</v>
      </c>
      <c r="BV504" s="591" t="s">
        <v>265</v>
      </c>
    </row>
    <row r="505" spans="13:74">
      <c r="M505" s="588"/>
      <c r="N505" s="588"/>
      <c r="O505" s="588"/>
      <c r="P505" s="588"/>
      <c r="Q505" s="590"/>
      <c r="R505" s="588"/>
      <c r="S505" s="591"/>
      <c r="T505" s="591"/>
      <c r="U505" s="591"/>
      <c r="V505" s="591"/>
      <c r="AM505" s="588"/>
      <c r="AN505" s="588"/>
      <c r="AO505" s="588"/>
      <c r="AP505" s="588"/>
      <c r="AQ505" s="590"/>
      <c r="AR505" s="588"/>
      <c r="AS505" s="591"/>
      <c r="AT505" s="591"/>
      <c r="AU505" s="591"/>
      <c r="AV505" s="591"/>
      <c r="BM505" s="588"/>
      <c r="BN505" s="588"/>
      <c r="BO505" s="588"/>
      <c r="BP505" s="588"/>
      <c r="BQ505" s="590"/>
      <c r="BR505" s="588"/>
      <c r="BS505" s="591"/>
      <c r="BT505" s="591"/>
      <c r="BU505" s="591"/>
      <c r="BV505" s="591"/>
    </row>
    <row r="506" spans="13:74" ht="22.5" customHeight="1">
      <c r="M506" s="586" t="s">
        <v>642</v>
      </c>
      <c r="N506" s="472">
        <v>27672</v>
      </c>
      <c r="O506" s="472" t="s">
        <v>643</v>
      </c>
      <c r="P506" s="472" t="s">
        <v>491</v>
      </c>
      <c r="Q506" s="473">
        <v>1</v>
      </c>
      <c r="R506" s="473">
        <v>1</v>
      </c>
      <c r="S506" s="497">
        <v>0.85</v>
      </c>
      <c r="T506" s="497">
        <v>0.55000000000000004</v>
      </c>
      <c r="U506" s="170" t="str">
        <f t="shared" ref="U506:V510" si="40">+IF(Q506=0,"----",IF(Q506&gt;=S506,"SI","NON"))</f>
        <v>SI</v>
      </c>
      <c r="V506" s="171" t="str">
        <f t="shared" si="40"/>
        <v>SI</v>
      </c>
      <c r="W506" s="2"/>
      <c r="AM506" s="586" t="s">
        <v>642</v>
      </c>
      <c r="AN506" s="472">
        <v>27672</v>
      </c>
      <c r="AO506" s="472" t="s">
        <v>643</v>
      </c>
      <c r="AP506" s="472"/>
      <c r="AQ506" s="473"/>
      <c r="AR506" s="473"/>
      <c r="AS506" s="169"/>
      <c r="AT506" s="169"/>
      <c r="AU506" s="170" t="str">
        <f>+IF(AQ506=0,"----",IF(AQ506&gt;=AS506,"SI","NON"))</f>
        <v>----</v>
      </c>
      <c r="AV506" s="171" t="str">
        <f>+IF(AR506=0,"----",IF(AR506&gt;=AT506,"SI","NON"))</f>
        <v>----</v>
      </c>
      <c r="AW506" s="2"/>
      <c r="AX506" s="2"/>
      <c r="AY506" s="2"/>
      <c r="AZ506" s="2"/>
      <c r="BM506" s="586" t="s">
        <v>642</v>
      </c>
      <c r="BN506" s="472">
        <v>27672</v>
      </c>
      <c r="BO506" s="472" t="s">
        <v>643</v>
      </c>
      <c r="BP506" s="472"/>
      <c r="BQ506" s="473"/>
      <c r="BR506" s="473"/>
      <c r="BS506" s="169"/>
      <c r="BT506" s="169"/>
      <c r="BU506" s="170" t="str">
        <f>+IF(BQ506=0,"----",IF(BQ506&gt;=BS506,"SI","NON"))</f>
        <v>----</v>
      </c>
      <c r="BV506" s="171" t="str">
        <f>+IF(BR506=0,"----",IF(BR506&gt;=BT506,"SI","NON"))</f>
        <v>----</v>
      </c>
    </row>
    <row r="507" spans="13:74">
      <c r="M507" s="586"/>
      <c r="N507" s="472">
        <v>27682</v>
      </c>
      <c r="O507" s="472" t="s">
        <v>644</v>
      </c>
      <c r="P507" s="472" t="s">
        <v>491</v>
      </c>
      <c r="Q507" s="473">
        <v>1</v>
      </c>
      <c r="R507" s="473">
        <v>0.5</v>
      </c>
      <c r="S507" s="497">
        <v>0.85</v>
      </c>
      <c r="T507" s="497">
        <v>0.55000000000000004</v>
      </c>
      <c r="U507" s="170" t="str">
        <f t="shared" si="40"/>
        <v>SI</v>
      </c>
      <c r="V507" s="171" t="str">
        <f t="shared" si="40"/>
        <v>NON</v>
      </c>
      <c r="W507" s="2"/>
      <c r="AM507" s="586"/>
      <c r="AN507" s="472">
        <v>27682</v>
      </c>
      <c r="AO507" s="472" t="s">
        <v>644</v>
      </c>
      <c r="AP507" s="472"/>
      <c r="AQ507" s="473"/>
      <c r="AR507" s="473"/>
      <c r="AS507" s="169"/>
      <c r="AT507" s="169"/>
      <c r="AU507" s="170" t="str">
        <f t="shared" ref="AU507:AU510" si="41">+IF(AQ507=0,"----",IF(AQ507&gt;=AS507,"SI","NON"))</f>
        <v>----</v>
      </c>
      <c r="AV507" s="171" t="str">
        <f t="shared" ref="AV507:AV510" si="42">+IF(AR507=0,"----",IF(AR507&gt;=AT507,"SI","NON"))</f>
        <v>----</v>
      </c>
      <c r="AW507" s="2"/>
      <c r="AX507" s="2"/>
      <c r="AY507" s="2"/>
      <c r="AZ507" s="2"/>
      <c r="BM507" s="586"/>
      <c r="BN507" s="472">
        <v>27682</v>
      </c>
      <c r="BO507" s="472" t="s">
        <v>644</v>
      </c>
      <c r="BP507" s="472"/>
      <c r="BQ507" s="473"/>
      <c r="BR507" s="473"/>
      <c r="BS507" s="169"/>
      <c r="BT507" s="169"/>
      <c r="BU507" s="170" t="str">
        <f t="shared" ref="BU507:BU510" si="43">+IF(BQ507=0,"----",IF(BQ507&gt;=BS507,"SI","NON"))</f>
        <v>----</v>
      </c>
      <c r="BV507" s="171" t="str">
        <f t="shared" ref="BV507:BV510" si="44">+IF(BR507=0,"----",IF(BR507&gt;=BT507,"SI","NON"))</f>
        <v>----</v>
      </c>
    </row>
    <row r="508" spans="13:74">
      <c r="M508" s="586"/>
      <c r="N508" s="472">
        <v>27683</v>
      </c>
      <c r="O508" s="472" t="s">
        <v>645</v>
      </c>
      <c r="P508" s="472" t="s">
        <v>491</v>
      </c>
      <c r="Q508" s="473">
        <v>1</v>
      </c>
      <c r="R508" s="473">
        <v>1</v>
      </c>
      <c r="S508" s="497">
        <v>0.85</v>
      </c>
      <c r="T508" s="497">
        <v>0.55000000000000004</v>
      </c>
      <c r="U508" s="170" t="str">
        <f t="shared" si="40"/>
        <v>SI</v>
      </c>
      <c r="V508" s="171" t="str">
        <f t="shared" si="40"/>
        <v>SI</v>
      </c>
      <c r="W508" s="2"/>
      <c r="AM508" s="586"/>
      <c r="AN508" s="472">
        <v>27683</v>
      </c>
      <c r="AO508" s="472" t="s">
        <v>645</v>
      </c>
      <c r="AP508" s="472"/>
      <c r="AQ508" s="473"/>
      <c r="AR508" s="473"/>
      <c r="AS508" s="169"/>
      <c r="AT508" s="169"/>
      <c r="AU508" s="170" t="str">
        <f t="shared" si="41"/>
        <v>----</v>
      </c>
      <c r="AV508" s="171" t="str">
        <f t="shared" si="42"/>
        <v>----</v>
      </c>
      <c r="AW508" s="2"/>
      <c r="AX508" s="2"/>
      <c r="AY508" s="2"/>
      <c r="AZ508" s="2"/>
      <c r="BM508" s="586"/>
      <c r="BN508" s="472">
        <v>27683</v>
      </c>
      <c r="BO508" s="472" t="s">
        <v>645</v>
      </c>
      <c r="BP508" s="472"/>
      <c r="BQ508" s="473"/>
      <c r="BR508" s="473"/>
      <c r="BS508" s="169"/>
      <c r="BT508" s="169"/>
      <c r="BU508" s="170" t="str">
        <f t="shared" si="43"/>
        <v>----</v>
      </c>
      <c r="BV508" s="171" t="str">
        <f t="shared" si="44"/>
        <v>----</v>
      </c>
    </row>
    <row r="509" spans="13:74">
      <c r="M509" s="586"/>
      <c r="N509" s="472">
        <v>27684</v>
      </c>
      <c r="O509" s="472" t="s">
        <v>646</v>
      </c>
      <c r="P509" s="472" t="s">
        <v>491</v>
      </c>
      <c r="Q509" s="473">
        <v>1</v>
      </c>
      <c r="R509" s="473">
        <v>0.5</v>
      </c>
      <c r="S509" s="497">
        <v>0.85</v>
      </c>
      <c r="T509" s="497">
        <v>0.55000000000000004</v>
      </c>
      <c r="U509" s="170" t="str">
        <f t="shared" si="40"/>
        <v>SI</v>
      </c>
      <c r="V509" s="171" t="str">
        <f t="shared" si="40"/>
        <v>NON</v>
      </c>
      <c r="W509" s="2"/>
      <c r="AM509" s="586"/>
      <c r="AN509" s="472">
        <v>27684</v>
      </c>
      <c r="AO509" s="472" t="s">
        <v>646</v>
      </c>
      <c r="AP509" s="472"/>
      <c r="AQ509" s="473"/>
      <c r="AR509" s="473"/>
      <c r="AS509" s="169"/>
      <c r="AT509" s="169"/>
      <c r="AU509" s="170" t="str">
        <f t="shared" si="41"/>
        <v>----</v>
      </c>
      <c r="AV509" s="171" t="str">
        <f t="shared" si="42"/>
        <v>----</v>
      </c>
      <c r="AW509" s="2"/>
      <c r="AX509" s="2"/>
      <c r="AY509" s="2"/>
      <c r="AZ509" s="2"/>
      <c r="BM509" s="586"/>
      <c r="BN509" s="472">
        <v>27684</v>
      </c>
      <c r="BO509" s="472" t="s">
        <v>646</v>
      </c>
      <c r="BP509" s="472"/>
      <c r="BQ509" s="473"/>
      <c r="BR509" s="473"/>
      <c r="BS509" s="169"/>
      <c r="BT509" s="169"/>
      <c r="BU509" s="170" t="str">
        <f t="shared" si="43"/>
        <v>----</v>
      </c>
      <c r="BV509" s="171" t="str">
        <f t="shared" si="44"/>
        <v>----</v>
      </c>
    </row>
    <row r="510" spans="13:74">
      <c r="M510" s="587"/>
      <c r="N510" s="474">
        <v>28298</v>
      </c>
      <c r="O510" s="474" t="s">
        <v>647</v>
      </c>
      <c r="P510" s="474" t="s">
        <v>491</v>
      </c>
      <c r="Q510" s="475">
        <v>1</v>
      </c>
      <c r="R510" s="475">
        <v>1</v>
      </c>
      <c r="S510" s="497">
        <v>0.85</v>
      </c>
      <c r="T510" s="497">
        <v>0.55000000000000004</v>
      </c>
      <c r="U510" s="477" t="str">
        <f t="shared" si="40"/>
        <v>SI</v>
      </c>
      <c r="V510" s="478" t="str">
        <f t="shared" si="40"/>
        <v>SI</v>
      </c>
      <c r="W510" s="2"/>
      <c r="AM510" s="587"/>
      <c r="AN510" s="474">
        <v>28298</v>
      </c>
      <c r="AO510" s="474" t="s">
        <v>647</v>
      </c>
      <c r="AP510" s="474"/>
      <c r="AQ510" s="475"/>
      <c r="AR510" s="475"/>
      <c r="AS510" s="476"/>
      <c r="AT510" s="476"/>
      <c r="AU510" s="477" t="str">
        <f t="shared" si="41"/>
        <v>----</v>
      </c>
      <c r="AV510" s="478" t="str">
        <f t="shared" si="42"/>
        <v>----</v>
      </c>
      <c r="AW510" s="2"/>
      <c r="AX510" s="2"/>
      <c r="AY510" s="2"/>
      <c r="AZ510" s="2"/>
      <c r="BM510" s="587"/>
      <c r="BN510" s="474">
        <v>28298</v>
      </c>
      <c r="BO510" s="474" t="s">
        <v>647</v>
      </c>
      <c r="BP510" s="474"/>
      <c r="BQ510" s="475"/>
      <c r="BR510" s="475"/>
      <c r="BS510" s="476"/>
      <c r="BT510" s="476"/>
      <c r="BU510" s="477" t="str">
        <f t="shared" si="43"/>
        <v>----</v>
      </c>
      <c r="BV510" s="478" t="str">
        <f t="shared" si="44"/>
        <v>----</v>
      </c>
    </row>
    <row r="511" spans="13:74">
      <c r="M511" s="479"/>
      <c r="N511" s="479"/>
      <c r="O511" s="482"/>
      <c r="P511" s="481"/>
      <c r="Q511" s="25"/>
      <c r="R511" s="25"/>
      <c r="S511" s="25"/>
      <c r="T511" s="25"/>
      <c r="U511" s="25"/>
      <c r="V511" s="25"/>
      <c r="W511" s="2"/>
      <c r="AM511" s="479"/>
      <c r="AN511" s="479"/>
      <c r="AO511" s="482"/>
      <c r="AP511" s="481"/>
      <c r="AQ511" s="25"/>
      <c r="AR511" s="25"/>
      <c r="AS511" s="25"/>
      <c r="AT511" s="25"/>
      <c r="AU511" s="25"/>
      <c r="AV511" s="25"/>
      <c r="AW511" s="2"/>
      <c r="AX511" s="2"/>
      <c r="AY511" s="2"/>
      <c r="AZ511" s="2"/>
      <c r="BM511" s="479"/>
      <c r="BN511" s="479"/>
      <c r="BO511" s="482"/>
      <c r="BP511" s="481"/>
      <c r="BQ511" s="25"/>
      <c r="BR511" s="25"/>
      <c r="BS511" s="25"/>
      <c r="BT511" s="25"/>
      <c r="BU511" s="25"/>
      <c r="BV511" s="25"/>
    </row>
    <row r="512" spans="13:74">
      <c r="M512" s="479"/>
      <c r="N512" s="479"/>
      <c r="O512" s="482"/>
      <c r="P512" s="481"/>
      <c r="Q512" s="25"/>
      <c r="R512" s="25"/>
      <c r="S512" s="25"/>
      <c r="T512" s="25"/>
      <c r="U512" s="25"/>
      <c r="V512" s="25"/>
      <c r="W512" s="2"/>
      <c r="AM512" s="479"/>
      <c r="AN512" s="479"/>
      <c r="AO512" s="482"/>
      <c r="AP512" s="481"/>
      <c r="AQ512" s="25"/>
      <c r="AR512" s="25"/>
      <c r="AS512" s="25"/>
      <c r="AT512" s="25"/>
      <c r="AU512" s="25"/>
      <c r="AV512" s="25"/>
      <c r="AW512" s="2"/>
      <c r="AX512" s="2"/>
      <c r="AY512" s="2"/>
      <c r="AZ512" s="2"/>
      <c r="BM512" s="479"/>
      <c r="BN512" s="479"/>
      <c r="BO512" s="482"/>
      <c r="BP512" s="481"/>
      <c r="BQ512" s="25"/>
      <c r="BR512" s="25"/>
      <c r="BS512" s="25"/>
      <c r="BT512" s="25"/>
      <c r="BU512" s="25"/>
      <c r="BV512" s="25"/>
    </row>
    <row r="513" spans="13:74">
      <c r="M513" s="479"/>
      <c r="N513" s="479"/>
      <c r="O513" s="482"/>
      <c r="P513" s="481"/>
      <c r="Q513" s="25"/>
      <c r="R513" s="25"/>
      <c r="S513" s="25"/>
      <c r="T513" s="25"/>
      <c r="U513" s="25"/>
      <c r="V513" s="25"/>
      <c r="W513" s="2"/>
      <c r="AM513" s="479"/>
      <c r="AN513" s="479"/>
      <c r="AO513" s="482"/>
      <c r="AP513" s="481"/>
      <c r="AQ513" s="25"/>
      <c r="AR513" s="25"/>
      <c r="AS513" s="25"/>
      <c r="AT513" s="25"/>
      <c r="AU513" s="25"/>
      <c r="AV513" s="25"/>
      <c r="AW513" s="2"/>
      <c r="AX513" s="2"/>
      <c r="AY513" s="2"/>
      <c r="AZ513" s="2"/>
      <c r="BM513" s="479"/>
      <c r="BN513" s="479"/>
      <c r="BO513" s="482"/>
      <c r="BP513" s="481"/>
      <c r="BQ513" s="25"/>
      <c r="BR513" s="25"/>
      <c r="BS513" s="25"/>
      <c r="BT513" s="25"/>
      <c r="BU513" s="25"/>
      <c r="BV513" s="25"/>
    </row>
    <row r="514" spans="13:74">
      <c r="M514" s="479"/>
      <c r="N514" s="479"/>
      <c r="O514" s="482"/>
      <c r="P514" s="481"/>
      <c r="Q514" s="25"/>
      <c r="R514" s="25"/>
      <c r="S514" s="25"/>
      <c r="T514" s="25"/>
      <c r="U514" s="25"/>
      <c r="V514" s="25"/>
      <c r="W514" s="2"/>
      <c r="AM514" s="479"/>
      <c r="AN514" s="479"/>
      <c r="AO514" s="482"/>
      <c r="AP514" s="481"/>
      <c r="AQ514" s="25"/>
      <c r="AR514" s="25"/>
      <c r="AS514" s="25"/>
      <c r="AT514" s="25"/>
      <c r="AU514" s="25"/>
      <c r="AV514" s="25"/>
      <c r="AW514" s="2"/>
      <c r="AX514" s="2"/>
      <c r="AY514" s="2"/>
      <c r="AZ514" s="2"/>
      <c r="BM514" s="479"/>
      <c r="BN514" s="479"/>
      <c r="BO514" s="482"/>
      <c r="BP514" s="481"/>
      <c r="BQ514" s="25"/>
      <c r="BR514" s="25"/>
      <c r="BS514" s="25"/>
      <c r="BT514" s="25"/>
      <c r="BU514" s="25"/>
      <c r="BV514" s="25"/>
    </row>
    <row r="515" spans="13:74">
      <c r="M515" s="479"/>
      <c r="N515" s="479"/>
      <c r="O515" s="482"/>
      <c r="P515" s="481"/>
      <c r="Q515" s="25"/>
      <c r="R515" s="25"/>
      <c r="S515" s="25"/>
      <c r="T515" s="25"/>
      <c r="U515" s="25"/>
      <c r="V515" s="25"/>
      <c r="W515" s="2"/>
      <c r="AM515" s="479"/>
      <c r="AN515" s="479"/>
      <c r="AO515" s="482"/>
      <c r="AP515" s="481"/>
      <c r="AQ515" s="25"/>
      <c r="AR515" s="25"/>
      <c r="AS515" s="25"/>
      <c r="AT515" s="25"/>
      <c r="AU515" s="25"/>
      <c r="AV515" s="25"/>
      <c r="AW515" s="2"/>
      <c r="AX515" s="2"/>
      <c r="AY515" s="2"/>
      <c r="AZ515" s="2"/>
      <c r="BM515" s="479"/>
      <c r="BN515" s="479"/>
      <c r="BO515" s="482"/>
      <c r="BP515" s="481"/>
      <c r="BQ515" s="25"/>
      <c r="BR515" s="25"/>
      <c r="BS515" s="25"/>
      <c r="BT515" s="25"/>
      <c r="BU515" s="25"/>
      <c r="BV515" s="25"/>
    </row>
    <row r="516" spans="13:74">
      <c r="M516" s="479"/>
      <c r="N516" s="479"/>
      <c r="O516" s="482"/>
      <c r="P516" s="481"/>
      <c r="Q516" s="25"/>
      <c r="R516" s="25"/>
      <c r="S516" s="25"/>
      <c r="T516" s="25"/>
      <c r="U516" s="25"/>
      <c r="V516" s="25"/>
      <c r="AM516" s="479"/>
      <c r="AN516" s="479"/>
      <c r="AO516" s="482"/>
      <c r="AP516" s="481"/>
      <c r="AQ516" s="25"/>
      <c r="AR516" s="25"/>
      <c r="AS516" s="25"/>
      <c r="AT516" s="25"/>
      <c r="AU516" s="25"/>
      <c r="AV516" s="25"/>
      <c r="BM516" s="479"/>
      <c r="BN516" s="479"/>
      <c r="BO516" s="482"/>
      <c r="BP516" s="481"/>
      <c r="BQ516" s="25"/>
      <c r="BR516" s="25"/>
      <c r="BS516" s="25"/>
      <c r="BT516" s="25"/>
      <c r="BU516" s="25"/>
      <c r="BV516" s="25"/>
    </row>
    <row r="517" spans="13:74">
      <c r="M517" s="479"/>
      <c r="N517" s="479"/>
      <c r="O517" s="482"/>
      <c r="P517" s="481"/>
      <c r="Q517" s="25"/>
      <c r="R517" s="25"/>
      <c r="S517" s="25"/>
      <c r="T517" s="25"/>
      <c r="U517" s="25"/>
      <c r="V517" s="25"/>
      <c r="AM517" s="479"/>
      <c r="AN517" s="479"/>
      <c r="AO517" s="482"/>
      <c r="AP517" s="481"/>
      <c r="AQ517" s="25"/>
      <c r="AR517" s="25"/>
      <c r="AS517" s="25"/>
      <c r="AT517" s="25"/>
      <c r="AU517" s="25"/>
      <c r="AV517" s="25"/>
      <c r="BM517" s="479"/>
      <c r="BN517" s="479"/>
      <c r="BO517" s="482"/>
      <c r="BP517" s="481"/>
      <c r="BQ517" s="25"/>
      <c r="BR517" s="25"/>
      <c r="BS517" s="25"/>
      <c r="BT517" s="25"/>
      <c r="BU517" s="25"/>
      <c r="BV517" s="25"/>
    </row>
    <row r="518" spans="13:74">
      <c r="M518" s="479"/>
      <c r="N518" s="479"/>
      <c r="O518" s="482"/>
      <c r="P518" s="481"/>
      <c r="Q518" s="25"/>
      <c r="R518" s="25"/>
      <c r="S518" s="25"/>
      <c r="T518" s="25"/>
      <c r="U518" s="25"/>
      <c r="V518" s="25"/>
      <c r="AM518" s="479"/>
      <c r="AN518" s="479"/>
      <c r="AO518" s="482"/>
      <c r="AP518" s="481"/>
      <c r="AQ518" s="25"/>
      <c r="AR518" s="25"/>
      <c r="AS518" s="25"/>
      <c r="AT518" s="25"/>
      <c r="AU518" s="25"/>
      <c r="AV518" s="25"/>
      <c r="BM518" s="479"/>
      <c r="BN518" s="479"/>
      <c r="BO518" s="482"/>
      <c r="BP518" s="481"/>
      <c r="BQ518" s="25"/>
      <c r="BR518" s="25"/>
      <c r="BS518" s="25"/>
      <c r="BT518" s="25"/>
      <c r="BU518" s="25"/>
      <c r="BV518" s="25"/>
    </row>
    <row r="519" spans="13:74">
      <c r="M519" s="479"/>
      <c r="N519" s="479"/>
      <c r="O519" s="482"/>
      <c r="P519" s="481"/>
      <c r="Q519" s="25"/>
      <c r="R519" s="25"/>
      <c r="S519" s="25"/>
      <c r="T519" s="25"/>
      <c r="U519" s="25"/>
      <c r="V519" s="25"/>
      <c r="AM519" s="479"/>
      <c r="AN519" s="479"/>
      <c r="AO519" s="482"/>
      <c r="AP519" s="481"/>
      <c r="AQ519" s="25"/>
      <c r="AR519" s="25"/>
      <c r="AS519" s="25"/>
      <c r="AT519" s="25"/>
      <c r="AU519" s="25"/>
      <c r="AV519" s="25"/>
      <c r="BM519" s="479"/>
      <c r="BN519" s="479"/>
      <c r="BO519" s="482"/>
      <c r="BP519" s="481"/>
      <c r="BQ519" s="25"/>
      <c r="BR519" s="25"/>
      <c r="BS519" s="25"/>
      <c r="BT519" s="25"/>
      <c r="BU519" s="25"/>
      <c r="BV519" s="25"/>
    </row>
    <row r="520" spans="13:74">
      <c r="M520" s="479"/>
      <c r="N520" s="479"/>
      <c r="O520" s="482"/>
      <c r="P520" s="481"/>
      <c r="Q520" s="25"/>
      <c r="R520" s="25"/>
      <c r="S520" s="25"/>
      <c r="T520" s="25"/>
      <c r="U520" s="25"/>
      <c r="V520" s="25"/>
      <c r="AM520" s="479"/>
      <c r="AN520" s="479"/>
      <c r="AO520" s="482"/>
      <c r="AP520" s="481"/>
      <c r="AQ520" s="25"/>
      <c r="AR520" s="25"/>
      <c r="AS520" s="25"/>
      <c r="AT520" s="25"/>
      <c r="AU520" s="25"/>
      <c r="AV520" s="25"/>
      <c r="BM520" s="479"/>
      <c r="BN520" s="479"/>
      <c r="BO520" s="482"/>
      <c r="BP520" s="481"/>
      <c r="BQ520" s="25"/>
      <c r="BR520" s="25"/>
      <c r="BS520" s="25"/>
      <c r="BT520" s="25"/>
      <c r="BU520" s="25"/>
      <c r="BV520" s="25"/>
    </row>
    <row r="521" spans="13:74">
      <c r="M521" s="479"/>
      <c r="N521" s="479"/>
      <c r="O521" s="482"/>
      <c r="P521" s="481"/>
      <c r="Q521" s="25"/>
      <c r="R521" s="25"/>
      <c r="S521" s="25"/>
      <c r="T521" s="25"/>
      <c r="U521" s="25"/>
      <c r="V521" s="25"/>
      <c r="AM521" s="479"/>
      <c r="AN521" s="479"/>
      <c r="AO521" s="482"/>
      <c r="AP521" s="481"/>
      <c r="AQ521" s="25"/>
      <c r="AR521" s="25"/>
      <c r="AS521" s="25"/>
      <c r="AT521" s="25"/>
      <c r="AU521" s="25"/>
      <c r="AV521" s="25"/>
      <c r="BM521" s="479"/>
      <c r="BN521" s="479"/>
      <c r="BO521" s="482"/>
      <c r="BP521" s="481"/>
      <c r="BQ521" s="25"/>
      <c r="BR521" s="25"/>
      <c r="BS521" s="25"/>
      <c r="BT521" s="25"/>
      <c r="BU521" s="25"/>
      <c r="BV521" s="25"/>
    </row>
    <row r="522" spans="13:74">
      <c r="M522" s="479"/>
      <c r="N522" s="479"/>
      <c r="O522" s="482"/>
      <c r="P522" s="481"/>
      <c r="Q522" s="25"/>
      <c r="R522" s="25"/>
      <c r="S522" s="25"/>
      <c r="T522" s="25"/>
      <c r="U522" s="25"/>
      <c r="V522" s="25"/>
      <c r="AM522" s="479"/>
      <c r="AN522" s="479"/>
      <c r="AO522" s="482"/>
      <c r="AP522" s="481"/>
      <c r="AQ522" s="25"/>
      <c r="AR522" s="25"/>
      <c r="AS522" s="25"/>
      <c r="AT522" s="25"/>
      <c r="AU522" s="25"/>
      <c r="AV522" s="25"/>
      <c r="BM522" s="479"/>
      <c r="BN522" s="479"/>
      <c r="BO522" s="482"/>
      <c r="BP522" s="481"/>
      <c r="BQ522" s="25"/>
      <c r="BR522" s="25"/>
      <c r="BS522" s="25"/>
      <c r="BT522" s="25"/>
      <c r="BU522" s="25"/>
      <c r="BV522" s="25"/>
    </row>
    <row r="523" spans="13:74">
      <c r="M523" s="479"/>
      <c r="N523" s="479"/>
      <c r="O523" s="482"/>
      <c r="P523" s="481"/>
      <c r="Q523" s="25"/>
      <c r="R523" s="25"/>
      <c r="S523" s="25"/>
      <c r="T523" s="25"/>
      <c r="U523" s="25"/>
      <c r="V523" s="25"/>
      <c r="AM523" s="479"/>
      <c r="AN523" s="479"/>
      <c r="AO523" s="482"/>
      <c r="AP523" s="481"/>
      <c r="AQ523" s="25"/>
      <c r="AR523" s="25"/>
      <c r="AS523" s="25"/>
      <c r="AT523" s="25"/>
      <c r="AU523" s="25"/>
      <c r="AV523" s="25"/>
      <c r="BM523" s="479"/>
      <c r="BN523" s="479"/>
      <c r="BO523" s="482"/>
      <c r="BP523" s="481"/>
      <c r="BQ523" s="25"/>
      <c r="BR523" s="25"/>
      <c r="BS523" s="25"/>
      <c r="BT523" s="25"/>
      <c r="BU523" s="25"/>
      <c r="BV523" s="25"/>
    </row>
    <row r="524" spans="13:74">
      <c r="M524" s="479"/>
      <c r="N524" s="479"/>
      <c r="O524" s="482"/>
      <c r="P524" s="481"/>
      <c r="Q524" s="25"/>
      <c r="R524" s="25"/>
      <c r="S524" s="25"/>
      <c r="T524" s="25"/>
      <c r="U524" s="25"/>
      <c r="V524" s="25"/>
      <c r="AM524" s="479"/>
      <c r="AN524" s="479"/>
      <c r="AO524" s="482"/>
      <c r="AP524" s="481"/>
      <c r="AQ524" s="25"/>
      <c r="AR524" s="25"/>
      <c r="AS524" s="25"/>
      <c r="AT524" s="25"/>
      <c r="AU524" s="25"/>
      <c r="AV524" s="25"/>
      <c r="BM524" s="479"/>
      <c r="BN524" s="479"/>
      <c r="BO524" s="482"/>
      <c r="BP524" s="481"/>
      <c r="BQ524" s="25"/>
      <c r="BR524" s="25"/>
      <c r="BS524" s="25"/>
      <c r="BT524" s="25"/>
      <c r="BU524" s="25"/>
      <c r="BV524" s="25"/>
    </row>
    <row r="525" spans="13:74">
      <c r="M525" s="479"/>
      <c r="N525" s="479"/>
      <c r="O525" s="482"/>
      <c r="P525" s="481"/>
      <c r="Q525" s="25"/>
      <c r="R525" s="25"/>
      <c r="S525" s="25"/>
      <c r="T525" s="25"/>
      <c r="U525" s="25"/>
      <c r="V525" s="25"/>
      <c r="AM525" s="479"/>
      <c r="AN525" s="479"/>
      <c r="AO525" s="482"/>
      <c r="AP525" s="481"/>
      <c r="AQ525" s="25"/>
      <c r="AR525" s="25"/>
      <c r="AS525" s="25"/>
      <c r="AT525" s="25"/>
      <c r="AU525" s="25"/>
      <c r="AV525" s="25"/>
      <c r="BM525" s="479"/>
      <c r="BN525" s="479"/>
      <c r="BO525" s="482"/>
      <c r="BP525" s="481"/>
      <c r="BQ525" s="25"/>
      <c r="BR525" s="25"/>
      <c r="BS525" s="25"/>
      <c r="BT525" s="25"/>
      <c r="BU525" s="25"/>
      <c r="BV525" s="25"/>
    </row>
    <row r="526" spans="13:74">
      <c r="M526" s="479"/>
      <c r="N526" s="479"/>
      <c r="O526" s="482"/>
      <c r="P526" s="481"/>
      <c r="Q526" s="25"/>
      <c r="R526" s="25"/>
      <c r="S526" s="25"/>
      <c r="T526" s="25"/>
      <c r="U526" s="25"/>
      <c r="V526" s="25"/>
      <c r="AM526" s="479"/>
      <c r="AN526" s="479"/>
      <c r="AO526" s="482"/>
      <c r="AP526" s="481"/>
      <c r="AQ526" s="25"/>
      <c r="AR526" s="25"/>
      <c r="AS526" s="25"/>
      <c r="AT526" s="25"/>
      <c r="AU526" s="25"/>
      <c r="AV526" s="25"/>
      <c r="BM526" s="479"/>
      <c r="BN526" s="479"/>
      <c r="BO526" s="482"/>
      <c r="BP526" s="481"/>
      <c r="BQ526" s="25"/>
      <c r="BR526" s="25"/>
      <c r="BS526" s="25"/>
      <c r="BT526" s="25"/>
      <c r="BU526" s="25"/>
      <c r="BV526" s="25"/>
    </row>
    <row r="527" spans="13:74">
      <c r="M527" s="479"/>
      <c r="N527" s="479"/>
      <c r="O527" s="482"/>
      <c r="P527" s="481"/>
      <c r="Q527" s="25"/>
      <c r="R527" s="25"/>
      <c r="S527" s="25"/>
      <c r="T527" s="25"/>
      <c r="U527" s="25"/>
      <c r="V527" s="25"/>
      <c r="AM527" s="479"/>
      <c r="AN527" s="479"/>
      <c r="AO527" s="482"/>
      <c r="AP527" s="481"/>
      <c r="AQ527" s="25"/>
      <c r="AR527" s="25"/>
      <c r="AS527" s="25"/>
      <c r="AT527" s="25"/>
      <c r="AU527" s="25"/>
      <c r="AV527" s="25"/>
      <c r="BM527" s="479"/>
      <c r="BN527" s="479"/>
      <c r="BO527" s="482"/>
      <c r="BP527" s="481"/>
      <c r="BQ527" s="25"/>
      <c r="BR527" s="25"/>
      <c r="BS527" s="25"/>
      <c r="BT527" s="25"/>
      <c r="BU527" s="25"/>
      <c r="BV527" s="25"/>
    </row>
    <row r="528" spans="13:74">
      <c r="M528" s="479"/>
      <c r="N528" s="479"/>
      <c r="O528" s="482"/>
      <c r="P528" s="481"/>
      <c r="Q528" s="25"/>
      <c r="R528" s="25"/>
      <c r="S528" s="25"/>
      <c r="T528" s="25"/>
      <c r="U528" s="25"/>
      <c r="V528" s="25"/>
      <c r="AM528" s="479"/>
      <c r="AN528" s="479"/>
      <c r="AO528" s="482"/>
      <c r="AP528" s="481"/>
      <c r="AQ528" s="25"/>
      <c r="AR528" s="25"/>
      <c r="AS528" s="25"/>
      <c r="AT528" s="25"/>
      <c r="AU528" s="25"/>
      <c r="AV528" s="25"/>
      <c r="BM528" s="479"/>
      <c r="BN528" s="479"/>
      <c r="BO528" s="482"/>
      <c r="BP528" s="481"/>
      <c r="BQ528" s="25"/>
      <c r="BR528" s="25"/>
      <c r="BS528" s="25"/>
      <c r="BT528" s="25"/>
      <c r="BU528" s="25"/>
      <c r="BV528" s="25"/>
    </row>
    <row r="529" spans="13:74">
      <c r="M529" s="479"/>
      <c r="N529" s="479"/>
      <c r="O529" s="482"/>
      <c r="P529" s="481"/>
      <c r="Q529" s="25"/>
      <c r="R529" s="25"/>
      <c r="S529" s="25"/>
      <c r="T529" s="25"/>
      <c r="U529" s="25"/>
      <c r="V529" s="25"/>
      <c r="AM529" s="479"/>
      <c r="AN529" s="479"/>
      <c r="AO529" s="482"/>
      <c r="AP529" s="481"/>
      <c r="AQ529" s="25"/>
      <c r="AR529" s="25"/>
      <c r="AS529" s="25"/>
      <c r="AT529" s="25"/>
      <c r="AU529" s="25"/>
      <c r="AV529" s="25"/>
      <c r="BM529" s="479"/>
      <c r="BN529" s="479"/>
      <c r="BO529" s="482"/>
      <c r="BP529" s="481"/>
      <c r="BQ529" s="25"/>
      <c r="BR529" s="25"/>
      <c r="BS529" s="25"/>
      <c r="BT529" s="25"/>
      <c r="BU529" s="25"/>
      <c r="BV529" s="25"/>
    </row>
    <row r="530" spans="13:74">
      <c r="M530" s="479"/>
      <c r="N530" s="479"/>
      <c r="O530" s="482"/>
      <c r="P530" s="481"/>
      <c r="Q530" s="25"/>
      <c r="R530" s="25"/>
      <c r="S530" s="25"/>
      <c r="T530" s="25"/>
      <c r="U530" s="25"/>
      <c r="V530" s="25"/>
      <c r="AM530" s="479"/>
      <c r="AN530" s="479"/>
      <c r="AO530" s="482"/>
      <c r="AP530" s="481"/>
      <c r="AQ530" s="25"/>
      <c r="AR530" s="25"/>
      <c r="AS530" s="25"/>
      <c r="AT530" s="25"/>
      <c r="AU530" s="25"/>
      <c r="AV530" s="25"/>
      <c r="BM530" s="479"/>
      <c r="BN530" s="479"/>
      <c r="BO530" s="482"/>
      <c r="BP530" s="481"/>
      <c r="BQ530" s="25"/>
      <c r="BR530" s="25"/>
      <c r="BS530" s="25"/>
      <c r="BT530" s="25"/>
      <c r="BU530" s="25"/>
      <c r="BV530" s="25"/>
    </row>
    <row r="531" spans="13:74">
      <c r="M531" s="479"/>
      <c r="N531" s="479"/>
      <c r="O531" s="482"/>
      <c r="P531" s="481"/>
      <c r="Q531" s="25"/>
      <c r="R531" s="25"/>
      <c r="S531" s="25"/>
      <c r="T531" s="25"/>
      <c r="U531" s="25"/>
      <c r="V531" s="25"/>
      <c r="AM531" s="479"/>
      <c r="AN531" s="479"/>
      <c r="AO531" s="482"/>
      <c r="AP531" s="481"/>
      <c r="AQ531" s="25"/>
      <c r="AR531" s="25"/>
      <c r="AS531" s="25"/>
      <c r="AT531" s="25"/>
      <c r="AU531" s="25"/>
      <c r="AV531" s="25"/>
      <c r="BM531" s="479"/>
      <c r="BN531" s="479"/>
      <c r="BO531" s="482"/>
      <c r="BP531" s="481"/>
      <c r="BQ531" s="25"/>
      <c r="BR531" s="25"/>
      <c r="BS531" s="25"/>
      <c r="BT531" s="25"/>
      <c r="BU531" s="25"/>
      <c r="BV531" s="25"/>
    </row>
    <row r="532" spans="13:74">
      <c r="M532" s="479"/>
      <c r="N532" s="479"/>
      <c r="O532" s="482"/>
      <c r="P532" s="481"/>
      <c r="Q532" s="25"/>
      <c r="R532" s="25"/>
      <c r="S532" s="25"/>
      <c r="T532" s="25"/>
      <c r="U532" s="25"/>
      <c r="V532" s="25"/>
      <c r="AM532" s="479"/>
      <c r="AN532" s="479"/>
      <c r="AO532" s="482"/>
      <c r="AP532" s="481"/>
      <c r="AQ532" s="25"/>
      <c r="AR532" s="25"/>
      <c r="AS532" s="25"/>
      <c r="AT532" s="25"/>
      <c r="AU532" s="25"/>
      <c r="AV532" s="25"/>
      <c r="BM532" s="479"/>
      <c r="BN532" s="479"/>
      <c r="BO532" s="482"/>
      <c r="BP532" s="481"/>
      <c r="BQ532" s="25"/>
      <c r="BR532" s="25"/>
      <c r="BS532" s="25"/>
      <c r="BT532" s="25"/>
      <c r="BU532" s="25"/>
      <c r="BV532" s="25"/>
    </row>
    <row r="533" spans="13:74">
      <c r="M533" s="479"/>
      <c r="N533" s="479"/>
      <c r="O533" s="482"/>
      <c r="P533" s="481"/>
      <c r="Q533" s="25"/>
      <c r="R533" s="25"/>
      <c r="S533" s="25"/>
      <c r="T533" s="25"/>
      <c r="U533" s="25"/>
      <c r="V533" s="25"/>
      <c r="AM533" s="479"/>
      <c r="AN533" s="479"/>
      <c r="AO533" s="482"/>
      <c r="AP533" s="481"/>
      <c r="AQ533" s="25"/>
      <c r="AR533" s="25"/>
      <c r="AS533" s="25"/>
      <c r="AT533" s="25"/>
      <c r="AU533" s="25"/>
      <c r="AV533" s="25"/>
      <c r="BM533" s="479"/>
      <c r="BN533" s="479"/>
      <c r="BO533" s="482"/>
      <c r="BP533" s="481"/>
      <c r="BQ533" s="25"/>
      <c r="BR533" s="25"/>
      <c r="BS533" s="25"/>
      <c r="BT533" s="25"/>
      <c r="BU533" s="25"/>
      <c r="BV533" s="25"/>
    </row>
    <row r="534" spans="13:74">
      <c r="M534" s="479"/>
      <c r="N534" s="479"/>
      <c r="O534" s="482"/>
      <c r="P534" s="481"/>
      <c r="Q534" s="25"/>
      <c r="R534" s="25"/>
      <c r="S534" s="25"/>
      <c r="T534" s="25"/>
      <c r="U534" s="25"/>
      <c r="V534" s="25"/>
      <c r="AM534" s="479"/>
      <c r="AN534" s="479"/>
      <c r="AO534" s="482"/>
      <c r="AP534" s="481"/>
      <c r="AQ534" s="25"/>
      <c r="AR534" s="25"/>
      <c r="AS534" s="25"/>
      <c r="AT534" s="25"/>
      <c r="AU534" s="25"/>
      <c r="AV534" s="25"/>
      <c r="BM534" s="479"/>
      <c r="BN534" s="479"/>
      <c r="BO534" s="482"/>
      <c r="BP534" s="481"/>
      <c r="BQ534" s="25"/>
      <c r="BR534" s="25"/>
      <c r="BS534" s="25"/>
      <c r="BT534" s="25"/>
      <c r="BU534" s="25"/>
      <c r="BV534" s="25"/>
    </row>
    <row r="535" spans="13:74">
      <c r="M535" s="479"/>
      <c r="N535" s="479"/>
      <c r="O535" s="482"/>
      <c r="P535" s="481"/>
      <c r="Q535" s="25"/>
      <c r="R535" s="25"/>
      <c r="S535" s="25"/>
      <c r="T535" s="25"/>
      <c r="U535" s="25"/>
      <c r="V535" s="25"/>
      <c r="AM535" s="479"/>
      <c r="AN535" s="479"/>
      <c r="AO535" s="482"/>
      <c r="AP535" s="481"/>
      <c r="AQ535" s="25"/>
      <c r="AR535" s="25"/>
      <c r="AS535" s="25"/>
      <c r="AT535" s="25"/>
      <c r="AU535" s="25"/>
      <c r="AV535" s="25"/>
      <c r="BM535" s="479"/>
      <c r="BN535" s="479"/>
      <c r="BO535" s="482"/>
      <c r="BP535" s="481"/>
      <c r="BQ535" s="25"/>
      <c r="BR535" s="25"/>
      <c r="BS535" s="25"/>
      <c r="BT535" s="25"/>
      <c r="BU535" s="25"/>
      <c r="BV535" s="25"/>
    </row>
    <row r="536" spans="13:74">
      <c r="M536" s="479"/>
      <c r="N536" s="479"/>
      <c r="O536" s="482"/>
      <c r="P536" s="481"/>
      <c r="Q536" s="25"/>
      <c r="R536" s="25"/>
      <c r="S536" s="25"/>
      <c r="T536" s="25"/>
      <c r="U536" s="25"/>
      <c r="V536" s="25"/>
      <c r="AM536" s="479"/>
      <c r="AN536" s="479"/>
      <c r="AO536" s="482"/>
      <c r="AP536" s="481"/>
      <c r="AQ536" s="25"/>
      <c r="AR536" s="25"/>
      <c r="AS536" s="25"/>
      <c r="AT536" s="25"/>
      <c r="AU536" s="25"/>
      <c r="AV536" s="25"/>
      <c r="BM536" s="479"/>
      <c r="BN536" s="479"/>
      <c r="BO536" s="482"/>
      <c r="BP536" s="481"/>
      <c r="BQ536" s="25"/>
      <c r="BR536" s="25"/>
      <c r="BS536" s="25"/>
      <c r="BT536" s="25"/>
      <c r="BU536" s="25"/>
      <c r="BV536" s="25"/>
    </row>
    <row r="537" spans="13:74">
      <c r="M537" s="479"/>
      <c r="N537" s="479"/>
      <c r="O537" s="482"/>
      <c r="P537" s="481"/>
      <c r="Q537" s="25"/>
      <c r="R537" s="25"/>
      <c r="S537" s="25"/>
      <c r="T537" s="25"/>
      <c r="U537" s="25"/>
      <c r="V537" s="25"/>
      <c r="AM537" s="479"/>
      <c r="AN537" s="479"/>
      <c r="AO537" s="482"/>
      <c r="AP537" s="481"/>
      <c r="AQ537" s="25"/>
      <c r="AR537" s="25"/>
      <c r="AS537" s="25"/>
      <c r="AT537" s="25"/>
      <c r="AU537" s="25"/>
      <c r="AV537" s="25"/>
      <c r="BM537" s="479"/>
      <c r="BN537" s="479"/>
      <c r="BO537" s="482"/>
      <c r="BP537" s="481"/>
      <c r="BQ537" s="25"/>
      <c r="BR537" s="25"/>
      <c r="BS537" s="25"/>
      <c r="BT537" s="25"/>
      <c r="BU537" s="25"/>
      <c r="BV537" s="25"/>
    </row>
    <row r="538" spans="13:74">
      <c r="M538" s="479"/>
      <c r="N538" s="479"/>
      <c r="O538" s="482"/>
      <c r="P538" s="481"/>
      <c r="Q538" s="25"/>
      <c r="R538" s="25"/>
      <c r="S538" s="25"/>
      <c r="T538" s="25"/>
      <c r="U538" s="25"/>
      <c r="V538" s="25"/>
      <c r="AM538" s="479"/>
      <c r="AN538" s="479"/>
      <c r="AO538" s="482"/>
      <c r="AP538" s="481"/>
      <c r="AQ538" s="25"/>
      <c r="AR538" s="25"/>
      <c r="AS538" s="25"/>
      <c r="AT538" s="25"/>
      <c r="AU538" s="25"/>
      <c r="AV538" s="25"/>
      <c r="BM538" s="479"/>
      <c r="BN538" s="479"/>
      <c r="BO538" s="482"/>
      <c r="BP538" s="481"/>
      <c r="BQ538" s="25"/>
      <c r="BR538" s="25"/>
      <c r="BS538" s="25"/>
      <c r="BT538" s="25"/>
      <c r="BU538" s="25"/>
      <c r="BV538" s="25"/>
    </row>
    <row r="539" spans="13:74">
      <c r="M539" s="479"/>
      <c r="N539" s="479"/>
      <c r="O539" s="482"/>
      <c r="P539" s="481"/>
      <c r="Q539" s="25"/>
      <c r="R539" s="25"/>
      <c r="S539" s="25"/>
      <c r="T539" s="25"/>
      <c r="U539" s="25"/>
      <c r="V539" s="25"/>
      <c r="AM539" s="479"/>
      <c r="AN539" s="479"/>
      <c r="AO539" s="482"/>
      <c r="AP539" s="481"/>
      <c r="AQ539" s="25"/>
      <c r="AR539" s="25"/>
      <c r="AS539" s="25"/>
      <c r="AT539" s="25"/>
      <c r="AU539" s="25"/>
      <c r="AV539" s="25"/>
      <c r="BM539" s="479"/>
      <c r="BN539" s="479"/>
      <c r="BO539" s="482"/>
      <c r="BP539" s="481"/>
      <c r="BQ539" s="25"/>
      <c r="BR539" s="25"/>
      <c r="BS539" s="25"/>
      <c r="BT539" s="25"/>
      <c r="BU539" s="25"/>
      <c r="BV539" s="25"/>
    </row>
    <row r="540" spans="13:74">
      <c r="M540" s="479"/>
      <c r="N540" s="479"/>
      <c r="O540" s="482"/>
      <c r="P540" s="481"/>
      <c r="Q540" s="25"/>
      <c r="R540" s="25"/>
      <c r="S540" s="25"/>
      <c r="T540" s="25"/>
      <c r="U540" s="25"/>
      <c r="V540" s="25"/>
      <c r="AM540" s="479"/>
      <c r="AN540" s="479"/>
      <c r="AO540" s="482"/>
      <c r="AP540" s="481"/>
      <c r="AQ540" s="25"/>
      <c r="AR540" s="25"/>
      <c r="AS540" s="25"/>
      <c r="AT540" s="25"/>
      <c r="AU540" s="25"/>
      <c r="AV540" s="25"/>
      <c r="BM540" s="479"/>
      <c r="BN540" s="479"/>
      <c r="BO540" s="482"/>
      <c r="BP540" s="481"/>
      <c r="BQ540" s="25"/>
      <c r="BR540" s="25"/>
      <c r="BS540" s="25"/>
      <c r="BT540" s="25"/>
      <c r="BU540" s="25"/>
      <c r="BV540" s="25"/>
    </row>
    <row r="541" spans="13:74">
      <c r="M541" s="479"/>
      <c r="N541" s="479"/>
      <c r="O541" s="482"/>
      <c r="P541" s="481"/>
      <c r="Q541" s="25"/>
      <c r="R541" s="25"/>
      <c r="S541" s="25"/>
      <c r="T541" s="25"/>
      <c r="U541" s="25"/>
      <c r="V541" s="25"/>
      <c r="AM541" s="479"/>
      <c r="AN541" s="479"/>
      <c r="AO541" s="482"/>
      <c r="AP541" s="481"/>
      <c r="AQ541" s="25"/>
      <c r="AR541" s="25"/>
      <c r="AS541" s="25"/>
      <c r="AT541" s="25"/>
      <c r="AU541" s="25"/>
      <c r="AV541" s="25"/>
      <c r="BM541" s="479"/>
      <c r="BN541" s="479"/>
      <c r="BO541" s="482"/>
      <c r="BP541" s="481"/>
      <c r="BQ541" s="25"/>
      <c r="BR541" s="25"/>
      <c r="BS541" s="25"/>
      <c r="BT541" s="25"/>
      <c r="BU541" s="25"/>
      <c r="BV541" s="25"/>
    </row>
    <row r="542" spans="13:74">
      <c r="M542" s="479"/>
      <c r="N542" s="479"/>
      <c r="O542" s="482"/>
      <c r="P542" s="481"/>
      <c r="Q542" s="25"/>
      <c r="R542" s="25"/>
      <c r="S542" s="25"/>
      <c r="T542" s="25"/>
      <c r="U542" s="25"/>
      <c r="V542" s="25"/>
      <c r="AM542" s="479"/>
      <c r="AN542" s="479"/>
      <c r="AO542" s="482"/>
      <c r="AP542" s="481"/>
      <c r="AQ542" s="25"/>
      <c r="AR542" s="25"/>
      <c r="AS542" s="25"/>
      <c r="AT542" s="25"/>
      <c r="AU542" s="25"/>
      <c r="AV542" s="25"/>
      <c r="BM542" s="479"/>
      <c r="BN542" s="479"/>
      <c r="BO542" s="482"/>
      <c r="BP542" s="481"/>
      <c r="BQ542" s="25"/>
      <c r="BR542" s="25"/>
      <c r="BS542" s="25"/>
      <c r="BT542" s="25"/>
      <c r="BU542" s="25"/>
      <c r="BV542" s="25"/>
    </row>
    <row r="543" spans="13:74">
      <c r="M543" s="479"/>
      <c r="N543" s="479"/>
      <c r="O543" s="482"/>
      <c r="P543" s="481"/>
      <c r="Q543" s="25"/>
      <c r="R543" s="25"/>
      <c r="S543" s="25"/>
      <c r="T543" s="25"/>
      <c r="U543" s="25"/>
      <c r="V543" s="25"/>
      <c r="AM543" s="479"/>
      <c r="AN543" s="479"/>
      <c r="AO543" s="482"/>
      <c r="AP543" s="481"/>
      <c r="AQ543" s="25"/>
      <c r="AR543" s="25"/>
      <c r="AS543" s="25"/>
      <c r="AT543" s="25"/>
      <c r="AU543" s="25"/>
      <c r="AV543" s="25"/>
      <c r="BM543" s="479"/>
      <c r="BN543" s="479"/>
      <c r="BO543" s="482"/>
      <c r="BP543" s="481"/>
      <c r="BQ543" s="25"/>
      <c r="BR543" s="25"/>
      <c r="BS543" s="25"/>
      <c r="BT543" s="25"/>
      <c r="BU543" s="25"/>
      <c r="BV543" s="25"/>
    </row>
    <row r="544" spans="13:74">
      <c r="M544" s="479"/>
      <c r="N544" s="479"/>
      <c r="O544" s="482"/>
      <c r="P544" s="481"/>
      <c r="Q544" s="25"/>
      <c r="R544" s="25"/>
      <c r="S544" s="25"/>
      <c r="T544" s="25"/>
      <c r="U544" s="25"/>
      <c r="V544" s="25"/>
      <c r="AM544" s="479"/>
      <c r="AN544" s="479"/>
      <c r="AO544" s="482"/>
      <c r="AP544" s="481"/>
      <c r="AQ544" s="25"/>
      <c r="AR544" s="25"/>
      <c r="AS544" s="25"/>
      <c r="AT544" s="25"/>
      <c r="AU544" s="25"/>
      <c r="AV544" s="25"/>
      <c r="BM544" s="479"/>
      <c r="BN544" s="479"/>
      <c r="BO544" s="482"/>
      <c r="BP544" s="481"/>
      <c r="BQ544" s="25"/>
      <c r="BR544" s="25"/>
      <c r="BS544" s="25"/>
      <c r="BT544" s="25"/>
      <c r="BU544" s="25"/>
      <c r="BV544" s="25"/>
    </row>
    <row r="545" spans="13:74">
      <c r="M545" s="479"/>
      <c r="N545" s="479"/>
      <c r="O545" s="482"/>
      <c r="P545" s="481"/>
      <c r="Q545" s="25"/>
      <c r="R545" s="25"/>
      <c r="S545" s="25"/>
      <c r="T545" s="25"/>
      <c r="U545" s="25"/>
      <c r="V545" s="25"/>
      <c r="AM545" s="479"/>
      <c r="AN545" s="479"/>
      <c r="AO545" s="482"/>
      <c r="AP545" s="481"/>
      <c r="AQ545" s="25"/>
      <c r="AR545" s="25"/>
      <c r="AS545" s="25"/>
      <c r="AT545" s="25"/>
      <c r="AU545" s="25"/>
      <c r="AV545" s="25"/>
      <c r="BM545" s="479"/>
      <c r="BN545" s="479"/>
      <c r="BO545" s="482"/>
      <c r="BP545" s="481"/>
      <c r="BQ545" s="25"/>
      <c r="BR545" s="25"/>
      <c r="BS545" s="25"/>
      <c r="BT545" s="25"/>
      <c r="BU545" s="25"/>
      <c r="BV545" s="25"/>
    </row>
    <row r="546" spans="13:74">
      <c r="O546"/>
      <c r="AO546"/>
      <c r="BO546"/>
    </row>
    <row r="547" spans="13:74">
      <c r="O547"/>
      <c r="AO547"/>
      <c r="BO547"/>
    </row>
    <row r="548" spans="13:74">
      <c r="O548"/>
      <c r="AO548"/>
      <c r="BO548"/>
    </row>
    <row r="549" spans="13:74" s="1" customFormat="1" ht="30" customHeight="1">
      <c r="M549" s="2"/>
      <c r="N549" s="2"/>
      <c r="P549" s="2"/>
      <c r="Q549" s="2"/>
      <c r="R549" s="2"/>
      <c r="S549" s="2"/>
      <c r="T549" s="2"/>
      <c r="U549" s="2"/>
      <c r="V549" s="2"/>
      <c r="W549" s="2"/>
      <c r="X549" s="2"/>
      <c r="Y549" s="2"/>
      <c r="Z549" s="2"/>
      <c r="AM549" s="2"/>
      <c r="AN549" s="2"/>
      <c r="AP549" s="2"/>
      <c r="AQ549" s="2"/>
      <c r="AR549" s="2"/>
      <c r="AS549" s="2"/>
      <c r="AT549" s="2"/>
      <c r="AU549" s="2"/>
      <c r="AV549" s="2"/>
      <c r="AW549" s="2"/>
      <c r="AX549" s="2"/>
      <c r="AY549" s="2"/>
      <c r="AZ549" s="2"/>
      <c r="BM549" s="2"/>
      <c r="BN549" s="2"/>
      <c r="BP549" s="2"/>
      <c r="BQ549" s="2"/>
      <c r="BR549" s="2"/>
      <c r="BS549" s="2"/>
      <c r="BT549" s="2"/>
      <c r="BU549" s="2"/>
      <c r="BV549" s="2"/>
    </row>
    <row r="550" spans="13:74" s="1" customFormat="1" ht="30" customHeight="1">
      <c r="M550" s="2"/>
      <c r="N550" s="2"/>
      <c r="P550" s="2"/>
      <c r="Q550" s="2"/>
      <c r="R550" s="2"/>
      <c r="S550" s="2"/>
      <c r="T550" s="2"/>
      <c r="U550" s="2"/>
      <c r="V550" s="2"/>
      <c r="W550" s="2"/>
      <c r="X550" s="2"/>
      <c r="Y550" s="2"/>
      <c r="Z550" s="2"/>
      <c r="AM550" s="2"/>
      <c r="AN550" s="2"/>
      <c r="AP550" s="2"/>
      <c r="AQ550" s="2"/>
      <c r="AR550" s="2"/>
      <c r="AS550" s="2"/>
      <c r="AT550" s="2"/>
      <c r="AU550" s="2"/>
      <c r="AV550" s="2"/>
      <c r="AW550" s="2"/>
      <c r="AX550" s="2"/>
      <c r="AY550" s="2"/>
      <c r="AZ550" s="2"/>
      <c r="BM550" s="2"/>
      <c r="BN550" s="2"/>
      <c r="BP550" s="2"/>
      <c r="BQ550" s="2"/>
      <c r="BR550" s="2"/>
      <c r="BS550" s="2"/>
      <c r="BT550" s="2"/>
      <c r="BU550" s="2"/>
      <c r="BV550" s="2"/>
    </row>
    <row r="551" spans="13:74" s="1" customFormat="1" ht="30" customHeight="1">
      <c r="M551" s="2"/>
      <c r="N551" s="2"/>
      <c r="P551" s="2"/>
      <c r="Q551" s="2"/>
      <c r="R551" s="2"/>
      <c r="S551" s="2"/>
      <c r="T551" s="2"/>
      <c r="U551" s="2"/>
      <c r="V551" s="2"/>
      <c r="W551" s="2"/>
      <c r="X551" s="2"/>
      <c r="Y551" s="2"/>
      <c r="Z551" s="2"/>
      <c r="AM551" s="2"/>
      <c r="AN551" s="2"/>
      <c r="AP551" s="2"/>
      <c r="AQ551" s="2"/>
      <c r="AR551" s="2"/>
      <c r="AS551" s="2"/>
      <c r="AT551" s="2"/>
      <c r="AU551" s="2"/>
      <c r="AV551" s="2"/>
      <c r="AW551" s="2"/>
      <c r="AX551" s="2"/>
      <c r="AY551" s="2"/>
      <c r="AZ551" s="2"/>
      <c r="BM551" s="2"/>
      <c r="BN551" s="2"/>
      <c r="BP551" s="2"/>
      <c r="BQ551" s="2"/>
      <c r="BR551" s="2"/>
      <c r="BS551" s="2"/>
      <c r="BT551" s="2"/>
      <c r="BU551" s="2"/>
      <c r="BV551" s="2"/>
    </row>
    <row r="552" spans="13:74" s="1" customFormat="1" ht="30" customHeight="1">
      <c r="M552" s="2"/>
      <c r="N552" s="2"/>
      <c r="P552" s="2"/>
      <c r="Q552" s="2"/>
      <c r="R552" s="2"/>
      <c r="S552" s="2"/>
      <c r="T552" s="2"/>
      <c r="U552" s="2"/>
      <c r="V552" s="2"/>
      <c r="W552" s="2"/>
      <c r="X552" s="2"/>
      <c r="Y552" s="2"/>
      <c r="Z552" s="2"/>
      <c r="AM552" s="2"/>
      <c r="AN552" s="2"/>
      <c r="AP552" s="2"/>
      <c r="AQ552" s="2"/>
      <c r="AR552" s="2"/>
      <c r="AS552" s="2"/>
      <c r="AT552" s="2"/>
      <c r="AU552" s="2"/>
      <c r="AV552" s="2"/>
      <c r="AW552" s="2"/>
      <c r="AX552" s="2"/>
      <c r="AY552" s="2"/>
      <c r="AZ552" s="2"/>
      <c r="BM552" s="2"/>
      <c r="BN552" s="2"/>
      <c r="BP552" s="2"/>
      <c r="BQ552" s="2"/>
      <c r="BR552" s="2"/>
      <c r="BS552" s="2"/>
      <c r="BT552" s="2"/>
      <c r="BU552" s="2"/>
      <c r="BV552" s="2"/>
    </row>
    <row r="553" spans="13:74" s="1" customFormat="1" ht="30" customHeight="1">
      <c r="M553" s="2"/>
      <c r="N553" s="2"/>
      <c r="P553" s="2"/>
      <c r="Q553" s="2"/>
      <c r="R553" s="2"/>
      <c r="S553" s="2"/>
      <c r="T553" s="2"/>
      <c r="U553" s="2"/>
      <c r="V553" s="2"/>
      <c r="W553" s="2"/>
      <c r="X553" s="2"/>
      <c r="Y553" s="2"/>
      <c r="Z553" s="2"/>
      <c r="AM553" s="2"/>
      <c r="AN553" s="2"/>
      <c r="AP553" s="2"/>
      <c r="AQ553" s="2"/>
      <c r="AR553" s="2"/>
      <c r="AS553" s="2"/>
      <c r="AT553" s="2"/>
      <c r="AU553" s="2"/>
      <c r="AV553" s="2"/>
      <c r="AW553" s="2"/>
      <c r="AX553" s="2"/>
      <c r="AY553" s="2"/>
      <c r="AZ553" s="2"/>
      <c r="BM553" s="2"/>
      <c r="BN553" s="2"/>
      <c r="BP553" s="2"/>
      <c r="BQ553" s="2"/>
      <c r="BR553" s="2"/>
      <c r="BS553" s="2"/>
      <c r="BT553" s="2"/>
      <c r="BU553" s="2"/>
      <c r="BV553" s="2"/>
    </row>
    <row r="554" spans="13:74" s="1" customFormat="1" ht="30" customHeight="1">
      <c r="M554" s="2"/>
      <c r="N554" s="2"/>
      <c r="P554" s="2"/>
      <c r="Q554" s="2"/>
      <c r="R554" s="2"/>
      <c r="S554" s="2"/>
      <c r="T554" s="2"/>
      <c r="U554" s="2"/>
      <c r="V554" s="2"/>
      <c r="W554" s="2"/>
      <c r="X554" s="2"/>
      <c r="Y554" s="2"/>
      <c r="Z554" s="2"/>
      <c r="AM554" s="2"/>
      <c r="AN554" s="2"/>
      <c r="AP554" s="2"/>
      <c r="AQ554" s="2"/>
      <c r="AR554" s="2"/>
      <c r="AS554" s="2"/>
      <c r="AT554" s="2"/>
      <c r="AU554" s="2"/>
      <c r="AV554" s="2"/>
      <c r="AW554" s="2"/>
      <c r="AX554" s="2"/>
      <c r="AY554" s="2"/>
      <c r="AZ554" s="2"/>
      <c r="BM554" s="2"/>
      <c r="BN554" s="2"/>
      <c r="BP554" s="2"/>
      <c r="BQ554" s="2"/>
      <c r="BR554" s="2"/>
      <c r="BS554" s="2"/>
      <c r="BT554" s="2"/>
      <c r="BU554" s="2"/>
      <c r="BV554" s="2"/>
    </row>
    <row r="555" spans="13:74" s="1" customFormat="1" ht="30" customHeight="1">
      <c r="M555" s="2"/>
      <c r="N555" s="2"/>
      <c r="P555" s="2"/>
      <c r="Q555" s="2"/>
      <c r="R555" s="2"/>
      <c r="S555" s="2"/>
      <c r="T555" s="2"/>
      <c r="U555" s="2"/>
      <c r="V555" s="2"/>
      <c r="W555" s="2"/>
      <c r="X555" s="2"/>
      <c r="Y555" s="2"/>
      <c r="Z555" s="2"/>
      <c r="AM555" s="2"/>
      <c r="AN555" s="2"/>
      <c r="AP555" s="2"/>
      <c r="AQ555" s="2"/>
      <c r="AR555" s="2"/>
      <c r="AS555" s="2"/>
      <c r="AT555" s="2"/>
      <c r="AU555" s="2"/>
      <c r="AV555" s="2"/>
      <c r="AW555" s="2"/>
      <c r="AX555" s="2"/>
      <c r="AY555" s="2"/>
      <c r="AZ555" s="2"/>
      <c r="BM555" s="2"/>
      <c r="BN555" s="2"/>
      <c r="BP555" s="2"/>
      <c r="BQ555" s="2"/>
      <c r="BR555" s="2"/>
      <c r="BS555" s="2"/>
      <c r="BT555" s="2"/>
      <c r="BU555" s="2"/>
      <c r="BV555" s="2"/>
    </row>
    <row r="556" spans="13:74" s="1" customFormat="1" ht="30" customHeight="1">
      <c r="M556" s="2"/>
      <c r="N556" s="2"/>
      <c r="P556" s="2"/>
      <c r="Q556" s="2"/>
      <c r="R556" s="2"/>
      <c r="S556" s="2"/>
      <c r="T556" s="2"/>
      <c r="U556" s="2"/>
      <c r="V556" s="2"/>
      <c r="W556" s="2"/>
      <c r="X556" s="2"/>
      <c r="Y556" s="2"/>
      <c r="Z556" s="2"/>
      <c r="AM556" s="2"/>
      <c r="AN556" s="2"/>
      <c r="AP556" s="2"/>
      <c r="AQ556" s="2"/>
      <c r="AR556" s="2"/>
      <c r="AS556" s="2"/>
      <c r="AT556" s="2"/>
      <c r="AU556" s="2"/>
      <c r="AV556" s="2"/>
      <c r="AW556" s="2"/>
      <c r="AX556" s="2"/>
      <c r="AY556" s="2"/>
      <c r="AZ556" s="2"/>
      <c r="BM556" s="2"/>
      <c r="BN556" s="2"/>
      <c r="BP556" s="2"/>
      <c r="BQ556" s="2"/>
      <c r="BR556" s="2"/>
      <c r="BS556" s="2"/>
      <c r="BT556" s="2"/>
      <c r="BU556" s="2"/>
      <c r="BV556" s="2"/>
    </row>
    <row r="557" spans="13:74" s="1" customFormat="1" ht="30" customHeight="1">
      <c r="M557" s="2"/>
      <c r="N557" s="2"/>
      <c r="P557" s="2"/>
      <c r="Q557" s="2"/>
      <c r="R557" s="2"/>
      <c r="S557" s="2"/>
      <c r="T557" s="2"/>
      <c r="U557" s="2"/>
      <c r="V557" s="2"/>
      <c r="W557" s="2"/>
      <c r="X557" s="2"/>
      <c r="Y557" s="2"/>
      <c r="Z557" s="2"/>
      <c r="AM557" s="2"/>
      <c r="AN557" s="2"/>
      <c r="AP557" s="2"/>
      <c r="AQ557" s="2"/>
      <c r="AR557" s="2"/>
      <c r="AS557" s="2"/>
      <c r="AT557" s="2"/>
      <c r="AU557" s="2"/>
      <c r="AV557" s="2"/>
      <c r="AW557" s="2"/>
      <c r="AX557" s="2"/>
      <c r="AY557" s="2"/>
      <c r="AZ557" s="2"/>
      <c r="BM557" s="2"/>
      <c r="BN557" s="2"/>
      <c r="BP557" s="2"/>
      <c r="BQ557" s="2"/>
      <c r="BR557" s="2"/>
      <c r="BS557" s="2"/>
      <c r="BT557" s="2"/>
      <c r="BU557" s="2"/>
      <c r="BV557" s="2"/>
    </row>
    <row r="558" spans="13:74" s="1" customFormat="1" ht="30" customHeight="1">
      <c r="M558" s="2"/>
      <c r="N558" s="2"/>
      <c r="P558" s="2"/>
      <c r="Q558" s="2"/>
      <c r="R558" s="2"/>
      <c r="S558" s="2"/>
      <c r="T558" s="2"/>
      <c r="U558" s="2"/>
      <c r="V558" s="2"/>
      <c r="W558" s="2"/>
      <c r="X558" s="2"/>
      <c r="Y558" s="2"/>
      <c r="Z558" s="2"/>
      <c r="AM558" s="2"/>
      <c r="AN558" s="2"/>
      <c r="AP558" s="2"/>
      <c r="AQ558" s="2"/>
      <c r="AR558" s="2"/>
      <c r="AS558" s="2"/>
      <c r="AT558" s="2"/>
      <c r="AU558" s="2"/>
      <c r="AV558" s="2"/>
      <c r="AW558" s="2"/>
      <c r="AX558" s="2"/>
      <c r="AY558" s="2"/>
      <c r="AZ558" s="2"/>
      <c r="BM558" s="2"/>
      <c r="BN558" s="2"/>
      <c r="BP558" s="2"/>
      <c r="BQ558" s="2"/>
      <c r="BR558" s="2"/>
      <c r="BS558" s="2"/>
      <c r="BT558" s="2"/>
      <c r="BU558" s="2"/>
      <c r="BV558" s="2"/>
    </row>
    <row r="559" spans="13:74" s="1" customFormat="1" ht="30" customHeight="1">
      <c r="M559" s="2"/>
      <c r="N559" s="2"/>
      <c r="P559" s="2"/>
      <c r="Q559" s="2"/>
      <c r="R559" s="2"/>
      <c r="S559" s="2"/>
      <c r="T559" s="2"/>
      <c r="U559" s="2"/>
      <c r="V559" s="2"/>
      <c r="W559" s="2"/>
      <c r="X559" s="2"/>
      <c r="Y559" s="2"/>
      <c r="Z559" s="2"/>
      <c r="AM559" s="2"/>
      <c r="AN559" s="2"/>
      <c r="AP559" s="2"/>
      <c r="AQ559" s="2"/>
      <c r="AR559" s="2"/>
      <c r="AS559" s="2"/>
      <c r="AT559" s="2"/>
      <c r="AU559" s="2"/>
      <c r="AV559" s="2"/>
      <c r="AW559" s="2"/>
      <c r="AX559" s="2"/>
      <c r="AY559" s="2"/>
      <c r="AZ559" s="2"/>
      <c r="BM559" s="2"/>
      <c r="BN559" s="2"/>
      <c r="BP559" s="2"/>
      <c r="BQ559" s="2"/>
      <c r="BR559" s="2"/>
      <c r="BS559" s="2"/>
      <c r="BT559" s="2"/>
      <c r="BU559" s="2"/>
      <c r="BV559" s="2"/>
    </row>
    <row r="560" spans="13:74" s="1" customFormat="1" ht="30" customHeight="1">
      <c r="M560" s="2"/>
      <c r="N560" s="2"/>
      <c r="P560" s="2"/>
      <c r="Q560" s="2"/>
      <c r="R560" s="2"/>
      <c r="S560" s="2"/>
      <c r="T560" s="2"/>
      <c r="U560" s="2"/>
      <c r="V560" s="2"/>
      <c r="W560" s="2"/>
      <c r="X560" s="2"/>
      <c r="Y560" s="2"/>
      <c r="Z560" s="2"/>
      <c r="AM560" s="2"/>
      <c r="AN560" s="2"/>
      <c r="AP560" s="2"/>
      <c r="AQ560" s="2"/>
      <c r="AR560" s="2"/>
      <c r="AS560" s="2"/>
      <c r="AT560" s="2"/>
      <c r="AU560" s="2"/>
      <c r="AV560" s="2"/>
      <c r="AW560" s="2"/>
      <c r="AX560" s="2"/>
      <c r="AY560" s="2"/>
      <c r="AZ560" s="2"/>
      <c r="BM560" s="2"/>
      <c r="BN560" s="2"/>
      <c r="BP560" s="2"/>
      <c r="BQ560" s="2"/>
      <c r="BR560" s="2"/>
      <c r="BS560" s="2"/>
      <c r="BT560" s="2"/>
      <c r="BU560" s="2"/>
      <c r="BV560" s="2"/>
    </row>
    <row r="561" spans="13:74" s="1" customFormat="1" ht="30" customHeight="1">
      <c r="M561" s="2"/>
      <c r="N561" s="2"/>
      <c r="P561" s="2"/>
      <c r="Q561" s="2"/>
      <c r="R561" s="2"/>
      <c r="S561" s="2"/>
      <c r="T561" s="2"/>
      <c r="U561" s="2"/>
      <c r="V561" s="2"/>
      <c r="W561" s="2"/>
      <c r="X561" s="2"/>
      <c r="Y561" s="2"/>
      <c r="Z561" s="2"/>
      <c r="AM561" s="2"/>
      <c r="AN561" s="2"/>
      <c r="AP561" s="2"/>
      <c r="AQ561" s="2"/>
      <c r="AR561" s="2"/>
      <c r="AS561" s="2"/>
      <c r="AT561" s="2"/>
      <c r="AU561" s="2"/>
      <c r="AV561" s="2"/>
      <c r="AW561" s="2"/>
      <c r="AX561" s="2"/>
      <c r="AY561" s="2"/>
      <c r="AZ561" s="2"/>
      <c r="BM561" s="2"/>
      <c r="BN561" s="2"/>
      <c r="BP561" s="2"/>
      <c r="BQ561" s="2"/>
      <c r="BR561" s="2"/>
      <c r="BS561" s="2"/>
      <c r="BT561" s="2"/>
      <c r="BU561" s="2"/>
      <c r="BV561" s="2"/>
    </row>
    <row r="562" spans="13:74" s="1" customFormat="1" ht="30" customHeight="1">
      <c r="M562" s="2"/>
      <c r="N562" s="2"/>
      <c r="P562" s="2"/>
      <c r="Q562" s="2"/>
      <c r="R562" s="2"/>
      <c r="S562" s="2"/>
      <c r="T562" s="2"/>
      <c r="U562" s="2"/>
      <c r="V562" s="2"/>
      <c r="W562" s="2"/>
      <c r="X562" s="2"/>
      <c r="Y562" s="2"/>
      <c r="Z562" s="2"/>
      <c r="AM562" s="2"/>
      <c r="AN562" s="2"/>
      <c r="AP562" s="2"/>
      <c r="AQ562" s="2"/>
      <c r="AR562" s="2"/>
      <c r="AS562" s="2"/>
      <c r="AT562" s="2"/>
      <c r="AU562" s="2"/>
      <c r="AV562" s="2"/>
      <c r="AW562" s="2"/>
      <c r="AX562" s="2"/>
      <c r="AY562" s="2"/>
      <c r="AZ562" s="2"/>
      <c r="BM562" s="2"/>
      <c r="BN562" s="2"/>
      <c r="BP562" s="2"/>
      <c r="BQ562" s="2"/>
      <c r="BR562" s="2"/>
      <c r="BS562" s="2"/>
      <c r="BT562" s="2"/>
      <c r="BU562" s="2"/>
      <c r="BV562" s="2"/>
    </row>
    <row r="563" spans="13:74" s="1" customFormat="1" ht="30" customHeight="1">
      <c r="M563" s="2"/>
      <c r="N563" s="2"/>
      <c r="P563" s="2"/>
      <c r="Q563" s="2"/>
      <c r="R563" s="2"/>
      <c r="S563" s="2"/>
      <c r="T563" s="2"/>
      <c r="U563" s="2"/>
      <c r="V563" s="2"/>
      <c r="W563" s="2"/>
      <c r="X563" s="2"/>
      <c r="Y563" s="2"/>
      <c r="Z563" s="2"/>
      <c r="AM563" s="2"/>
      <c r="AN563" s="2"/>
      <c r="AP563" s="2"/>
      <c r="AQ563" s="2"/>
      <c r="AR563" s="2"/>
      <c r="AS563" s="2"/>
      <c r="AT563" s="2"/>
      <c r="AU563" s="2"/>
      <c r="AV563" s="2"/>
      <c r="AW563" s="2"/>
      <c r="AX563" s="2"/>
      <c r="AY563" s="2"/>
      <c r="AZ563" s="2"/>
      <c r="BM563" s="2"/>
      <c r="BN563" s="2"/>
      <c r="BP563" s="2"/>
      <c r="BQ563" s="2"/>
      <c r="BR563" s="2"/>
      <c r="BS563" s="2"/>
      <c r="BT563" s="2"/>
      <c r="BU563" s="2"/>
      <c r="BV563" s="2"/>
    </row>
    <row r="564" spans="13:74" s="1" customFormat="1" ht="30" customHeight="1">
      <c r="M564" s="2"/>
      <c r="N564" s="2"/>
      <c r="P564" s="2"/>
      <c r="Q564" s="2"/>
      <c r="R564" s="2"/>
      <c r="S564" s="2"/>
      <c r="T564" s="2"/>
      <c r="U564" s="2"/>
      <c r="V564" s="2"/>
      <c r="W564" s="2"/>
      <c r="X564" s="2"/>
      <c r="Y564" s="2"/>
      <c r="Z564" s="2"/>
      <c r="AM564" s="2"/>
      <c r="AN564" s="2"/>
      <c r="AP564" s="2"/>
      <c r="AQ564" s="2"/>
      <c r="AR564" s="2"/>
      <c r="AS564" s="2"/>
      <c r="AT564" s="2"/>
      <c r="AU564" s="2"/>
      <c r="AV564" s="2"/>
      <c r="AW564" s="2"/>
      <c r="AX564" s="2"/>
      <c r="AY564" s="2"/>
      <c r="AZ564" s="2"/>
      <c r="BM564" s="2"/>
      <c r="BN564" s="2"/>
      <c r="BP564" s="2"/>
      <c r="BQ564" s="2"/>
      <c r="BR564" s="2"/>
      <c r="BS564" s="2"/>
      <c r="BT564" s="2"/>
      <c r="BU564" s="2"/>
      <c r="BV564" s="2"/>
    </row>
    <row r="565" spans="13:74" s="1" customFormat="1" ht="30" customHeight="1">
      <c r="M565" s="2"/>
      <c r="N565" s="2"/>
      <c r="P565" s="2"/>
      <c r="Q565" s="2"/>
      <c r="R565" s="2"/>
      <c r="S565" s="2"/>
      <c r="T565" s="2"/>
      <c r="U565" s="2"/>
      <c r="V565" s="2"/>
      <c r="W565" s="2"/>
      <c r="X565" s="2"/>
      <c r="Y565" s="2"/>
      <c r="Z565" s="2"/>
      <c r="AM565" s="2"/>
      <c r="AN565" s="2"/>
      <c r="AP565" s="2"/>
      <c r="AQ565" s="2"/>
      <c r="AR565" s="2"/>
      <c r="AS565" s="2"/>
      <c r="AT565" s="2"/>
      <c r="AU565" s="2"/>
      <c r="AV565" s="2"/>
      <c r="AW565" s="2"/>
      <c r="AX565" s="2"/>
      <c r="AY565" s="2"/>
      <c r="AZ565" s="2"/>
      <c r="BM565" s="2"/>
      <c r="BN565" s="2"/>
      <c r="BP565" s="2"/>
      <c r="BQ565" s="2"/>
      <c r="BR565" s="2"/>
      <c r="BS565" s="2"/>
      <c r="BT565" s="2"/>
      <c r="BU565" s="2"/>
      <c r="BV565" s="2"/>
    </row>
    <row r="566" spans="13:74" s="1" customFormat="1" ht="30" customHeight="1">
      <c r="M566" s="2"/>
      <c r="N566" s="2"/>
      <c r="P566" s="2"/>
      <c r="Q566" s="2"/>
      <c r="R566" s="2"/>
      <c r="S566" s="2"/>
      <c r="T566" s="2"/>
      <c r="U566" s="2"/>
      <c r="V566" s="2"/>
      <c r="W566" s="2"/>
      <c r="X566" s="2"/>
      <c r="Y566" s="2"/>
      <c r="Z566" s="2"/>
      <c r="AM566" s="2"/>
      <c r="AN566" s="2"/>
      <c r="AP566" s="2"/>
      <c r="AQ566" s="2"/>
      <c r="AR566" s="2"/>
      <c r="AS566" s="2"/>
      <c r="AT566" s="2"/>
      <c r="AU566" s="2"/>
      <c r="AV566" s="2"/>
      <c r="AW566" s="2"/>
      <c r="AX566" s="2"/>
      <c r="AY566" s="2"/>
      <c r="AZ566" s="2"/>
      <c r="BM566" s="2"/>
      <c r="BN566" s="2"/>
      <c r="BP566" s="2"/>
      <c r="BQ566" s="2"/>
      <c r="BR566" s="2"/>
      <c r="BS566" s="2"/>
      <c r="BT566" s="2"/>
      <c r="BU566" s="2"/>
      <c r="BV566" s="2"/>
    </row>
    <row r="567" spans="13:74" s="1" customFormat="1" ht="30" customHeight="1">
      <c r="M567" s="2"/>
      <c r="N567" s="2"/>
      <c r="P567" s="2"/>
      <c r="Q567" s="2"/>
      <c r="R567" s="2"/>
      <c r="S567" s="2"/>
      <c r="T567" s="2"/>
      <c r="U567" s="2"/>
      <c r="V567" s="2"/>
      <c r="W567" s="2"/>
      <c r="X567" s="2"/>
      <c r="Y567" s="2"/>
      <c r="Z567" s="2"/>
      <c r="AM567" s="2"/>
      <c r="AN567" s="2"/>
      <c r="AP567" s="2"/>
      <c r="AQ567" s="2"/>
      <c r="AR567" s="2"/>
      <c r="AS567" s="2"/>
      <c r="AT567" s="2"/>
      <c r="AU567" s="2"/>
      <c r="AV567" s="2"/>
      <c r="AW567" s="2"/>
      <c r="AX567" s="2"/>
      <c r="AY567" s="2"/>
      <c r="AZ567" s="2"/>
      <c r="BM567" s="2"/>
      <c r="BN567" s="2"/>
      <c r="BP567" s="2"/>
      <c r="BQ567" s="2"/>
      <c r="BR567" s="2"/>
      <c r="BS567" s="2"/>
      <c r="BT567" s="2"/>
      <c r="BU567" s="2"/>
      <c r="BV567" s="2"/>
    </row>
    <row r="568" spans="13:74" s="1" customFormat="1" ht="30" customHeight="1">
      <c r="M568" s="2"/>
      <c r="N568" s="2"/>
      <c r="P568" s="2"/>
      <c r="Q568" s="2"/>
      <c r="R568" s="2"/>
      <c r="S568" s="2"/>
      <c r="T568" s="2"/>
      <c r="U568" s="2"/>
      <c r="V568" s="2"/>
      <c r="W568" s="2"/>
      <c r="X568" s="2"/>
      <c r="Y568" s="2"/>
      <c r="Z568" s="2"/>
      <c r="AM568" s="2"/>
      <c r="AN568" s="2"/>
      <c r="AP568" s="2"/>
      <c r="AQ568" s="2"/>
      <c r="AR568" s="2"/>
      <c r="AS568" s="2"/>
      <c r="AT568" s="2"/>
      <c r="AU568" s="2"/>
      <c r="AV568" s="2"/>
      <c r="AW568" s="2"/>
      <c r="AX568" s="2"/>
      <c r="AY568" s="2"/>
      <c r="AZ568" s="2"/>
      <c r="BM568" s="2"/>
      <c r="BN568" s="2"/>
      <c r="BP568" s="2"/>
      <c r="BQ568" s="2"/>
      <c r="BR568" s="2"/>
      <c r="BS568" s="2"/>
      <c r="BT568" s="2"/>
      <c r="BU568" s="2"/>
      <c r="BV568" s="2"/>
    </row>
    <row r="569" spans="13:74" s="1" customFormat="1" ht="30" customHeight="1">
      <c r="M569" s="2"/>
      <c r="N569" s="2"/>
      <c r="P569" s="2"/>
      <c r="Q569" s="2"/>
      <c r="R569" s="2"/>
      <c r="S569" s="2"/>
      <c r="T569" s="2"/>
      <c r="U569" s="2"/>
      <c r="V569" s="2"/>
      <c r="W569" s="2"/>
      <c r="X569" s="2"/>
      <c r="Y569" s="2"/>
      <c r="Z569" s="2"/>
      <c r="AM569" s="2"/>
      <c r="AN569" s="2"/>
      <c r="AP569" s="2"/>
      <c r="AQ569" s="2"/>
      <c r="AR569" s="2"/>
      <c r="AS569" s="2"/>
      <c r="AT569" s="2"/>
      <c r="AU569" s="2"/>
      <c r="AV569" s="2"/>
      <c r="AW569" s="2"/>
      <c r="AX569" s="2"/>
      <c r="AY569" s="2"/>
      <c r="AZ569" s="2"/>
      <c r="BM569" s="2"/>
      <c r="BN569" s="2"/>
      <c r="BP569" s="2"/>
      <c r="BQ569" s="2"/>
      <c r="BR569" s="2"/>
      <c r="BS569" s="2"/>
      <c r="BT569" s="2"/>
      <c r="BU569" s="2"/>
      <c r="BV569" s="2"/>
    </row>
    <row r="570" spans="13:74" s="1" customFormat="1" ht="30" customHeight="1">
      <c r="M570" s="2"/>
      <c r="N570" s="2"/>
      <c r="P570" s="2"/>
      <c r="Q570" s="2"/>
      <c r="R570" s="2"/>
      <c r="S570" s="2"/>
      <c r="T570" s="2"/>
      <c r="U570" s="2"/>
      <c r="V570" s="2"/>
      <c r="W570" s="2"/>
      <c r="X570" s="2"/>
      <c r="Y570" s="2"/>
      <c r="Z570" s="2"/>
      <c r="AM570" s="2"/>
      <c r="AN570" s="2"/>
      <c r="AP570" s="2"/>
      <c r="AQ570" s="2"/>
      <c r="AR570" s="2"/>
      <c r="AS570" s="2"/>
      <c r="AT570" s="2"/>
      <c r="AU570" s="2"/>
      <c r="AV570" s="2"/>
      <c r="AW570" s="2"/>
      <c r="AX570" s="2"/>
      <c r="AY570" s="2"/>
      <c r="AZ570" s="2"/>
      <c r="BM570" s="2"/>
      <c r="BN570" s="2"/>
      <c r="BP570" s="2"/>
      <c r="BQ570" s="2"/>
      <c r="BR570" s="2"/>
      <c r="BS570" s="2"/>
      <c r="BT570" s="2"/>
      <c r="BU570" s="2"/>
      <c r="BV570" s="2"/>
    </row>
    <row r="571" spans="13:74" s="1" customFormat="1" ht="30" customHeight="1">
      <c r="M571" s="2"/>
      <c r="N571" s="2"/>
      <c r="P571" s="2"/>
      <c r="Q571" s="2"/>
      <c r="R571" s="2"/>
      <c r="S571" s="2"/>
      <c r="T571" s="2"/>
      <c r="U571" s="2"/>
      <c r="V571" s="2"/>
      <c r="W571" s="2"/>
      <c r="X571" s="2"/>
      <c r="Y571" s="2"/>
      <c r="Z571" s="2"/>
      <c r="AM571" s="2"/>
      <c r="AN571" s="2"/>
      <c r="AP571" s="2"/>
      <c r="AQ571" s="2"/>
      <c r="AR571" s="2"/>
      <c r="AS571" s="2"/>
      <c r="AT571" s="2"/>
      <c r="AU571" s="2"/>
      <c r="AV571" s="2"/>
      <c r="AW571" s="2"/>
      <c r="AX571" s="2"/>
      <c r="AY571" s="2"/>
      <c r="AZ571" s="2"/>
      <c r="BM571" s="2"/>
      <c r="BN571" s="2"/>
      <c r="BP571" s="2"/>
      <c r="BQ571" s="2"/>
      <c r="BR571" s="2"/>
      <c r="BS571" s="2"/>
      <c r="BT571" s="2"/>
      <c r="BU571" s="2"/>
      <c r="BV571" s="2"/>
    </row>
    <row r="572" spans="13:74" s="1" customFormat="1" ht="30" customHeight="1">
      <c r="M572" s="2"/>
      <c r="N572" s="2"/>
      <c r="P572" s="2"/>
      <c r="Q572" s="2"/>
      <c r="R572" s="2"/>
      <c r="S572" s="2"/>
      <c r="T572" s="2"/>
      <c r="U572" s="2"/>
      <c r="V572" s="2"/>
      <c r="W572" s="2"/>
      <c r="X572" s="2"/>
      <c r="Y572" s="2"/>
      <c r="Z572" s="2"/>
      <c r="AM572" s="2"/>
      <c r="AN572" s="2"/>
      <c r="AP572" s="2"/>
      <c r="AQ572" s="2"/>
      <c r="AR572" s="2"/>
      <c r="AS572" s="2"/>
      <c r="AT572" s="2"/>
      <c r="AU572" s="2"/>
      <c r="AV572" s="2"/>
      <c r="AW572" s="2"/>
      <c r="AX572" s="2"/>
      <c r="AY572" s="2"/>
      <c r="AZ572" s="2"/>
      <c r="BM572" s="2"/>
      <c r="BN572" s="2"/>
      <c r="BP572" s="2"/>
      <c r="BQ572" s="2"/>
      <c r="BR572" s="2"/>
      <c r="BS572" s="2"/>
      <c r="BT572" s="2"/>
      <c r="BU572" s="2"/>
      <c r="BV572" s="2"/>
    </row>
    <row r="573" spans="13:74" s="1" customFormat="1" ht="30" customHeight="1">
      <c r="M573" s="2"/>
      <c r="N573" s="2"/>
      <c r="P573" s="2"/>
      <c r="Q573" s="2"/>
      <c r="R573" s="2"/>
      <c r="S573" s="2"/>
      <c r="T573" s="2"/>
      <c r="U573" s="2"/>
      <c r="V573" s="2"/>
      <c r="W573" s="2"/>
      <c r="X573" s="2"/>
      <c r="Y573" s="2"/>
      <c r="Z573" s="2"/>
      <c r="AM573" s="2"/>
      <c r="AN573" s="2"/>
      <c r="AP573" s="2"/>
      <c r="AQ573" s="2"/>
      <c r="AR573" s="2"/>
      <c r="AS573" s="2"/>
      <c r="AT573" s="2"/>
      <c r="AU573" s="2"/>
      <c r="AV573" s="2"/>
      <c r="AW573" s="2"/>
      <c r="AX573" s="2"/>
      <c r="AY573" s="2"/>
      <c r="AZ573" s="2"/>
      <c r="BM573" s="2"/>
      <c r="BN573" s="2"/>
      <c r="BP573" s="2"/>
      <c r="BQ573" s="2"/>
      <c r="BR573" s="2"/>
      <c r="BS573" s="2"/>
      <c r="BT573" s="2"/>
      <c r="BU573" s="2"/>
      <c r="BV573" s="2"/>
    </row>
    <row r="574" spans="13:74" s="1" customFormat="1" ht="30" customHeight="1">
      <c r="M574" s="2"/>
      <c r="N574" s="2"/>
      <c r="P574" s="2"/>
      <c r="Q574" s="2"/>
      <c r="R574" s="2"/>
      <c r="S574" s="2"/>
      <c r="T574" s="2"/>
      <c r="U574" s="2"/>
      <c r="V574" s="2"/>
      <c r="W574" s="2"/>
      <c r="X574" s="2"/>
      <c r="Y574" s="2"/>
      <c r="Z574" s="2"/>
      <c r="AM574" s="2"/>
      <c r="AN574" s="2"/>
      <c r="AP574" s="2"/>
      <c r="AQ574" s="2"/>
      <c r="AR574" s="2"/>
      <c r="AS574" s="2"/>
      <c r="AT574" s="2"/>
      <c r="AU574" s="2"/>
      <c r="AV574" s="2"/>
      <c r="AW574" s="2"/>
      <c r="AX574" s="2"/>
      <c r="AY574" s="2"/>
      <c r="AZ574" s="2"/>
      <c r="BM574" s="2"/>
      <c r="BN574" s="2"/>
      <c r="BP574" s="2"/>
      <c r="BQ574" s="2"/>
      <c r="BR574" s="2"/>
      <c r="BS574" s="2"/>
      <c r="BT574" s="2"/>
      <c r="BU574" s="2"/>
      <c r="BV574" s="2"/>
    </row>
    <row r="575" spans="13:74" s="1" customFormat="1" ht="30" customHeight="1">
      <c r="M575" s="2"/>
      <c r="N575" s="2"/>
      <c r="P575" s="2"/>
      <c r="Q575" s="2"/>
      <c r="R575" s="2"/>
      <c r="S575" s="2"/>
      <c r="T575" s="2"/>
      <c r="U575" s="2"/>
      <c r="V575" s="2"/>
      <c r="W575" s="2"/>
      <c r="X575" s="2"/>
      <c r="Y575" s="2"/>
      <c r="Z575" s="2"/>
      <c r="AM575" s="2"/>
      <c r="AN575" s="2"/>
      <c r="AP575" s="2"/>
      <c r="AQ575" s="2"/>
      <c r="AR575" s="2"/>
      <c r="AS575" s="2"/>
      <c r="AT575" s="2"/>
      <c r="AU575" s="2"/>
      <c r="AV575" s="2"/>
      <c r="AW575" s="2"/>
      <c r="AX575" s="2"/>
      <c r="AY575" s="2"/>
      <c r="AZ575" s="2"/>
      <c r="BM575" s="2"/>
      <c r="BN575" s="2"/>
      <c r="BP575" s="2"/>
      <c r="BQ575" s="2"/>
      <c r="BR575" s="2"/>
      <c r="BS575" s="2"/>
      <c r="BT575" s="2"/>
      <c r="BU575" s="2"/>
      <c r="BV575" s="2"/>
    </row>
    <row r="576" spans="13:74" s="1" customFormat="1" ht="30" customHeight="1">
      <c r="M576" s="2"/>
      <c r="N576" s="2"/>
      <c r="P576" s="2"/>
      <c r="Q576" s="2"/>
      <c r="R576" s="2"/>
      <c r="S576" s="2"/>
      <c r="T576" s="2"/>
      <c r="U576" s="2"/>
      <c r="V576" s="2"/>
      <c r="W576" s="2"/>
      <c r="X576" s="2"/>
      <c r="Y576" s="2"/>
      <c r="Z576" s="2"/>
      <c r="AM576" s="2"/>
      <c r="AN576" s="2"/>
      <c r="AP576" s="2"/>
      <c r="AQ576" s="2"/>
      <c r="AR576" s="2"/>
      <c r="AS576" s="2"/>
      <c r="AT576" s="2"/>
      <c r="AU576" s="2"/>
      <c r="AV576" s="2"/>
      <c r="AW576" s="2"/>
      <c r="AX576" s="2"/>
      <c r="AY576" s="2"/>
      <c r="AZ576" s="2"/>
      <c r="BM576" s="2"/>
      <c r="BN576" s="2"/>
      <c r="BP576" s="2"/>
      <c r="BQ576" s="2"/>
      <c r="BR576" s="2"/>
      <c r="BS576" s="2"/>
      <c r="BT576" s="2"/>
      <c r="BU576" s="2"/>
      <c r="BV576" s="2"/>
    </row>
    <row r="577" spans="13:74" s="1" customFormat="1" ht="30" customHeight="1">
      <c r="M577" s="2"/>
      <c r="N577" s="2"/>
      <c r="P577" s="2"/>
      <c r="Q577" s="2"/>
      <c r="R577" s="2"/>
      <c r="S577" s="2"/>
      <c r="T577" s="2"/>
      <c r="U577" s="2"/>
      <c r="V577" s="2"/>
      <c r="W577" s="2"/>
      <c r="X577" s="2"/>
      <c r="Y577" s="2"/>
      <c r="Z577" s="2"/>
      <c r="AM577" s="2"/>
      <c r="AN577" s="2"/>
      <c r="AP577" s="2"/>
      <c r="AQ577" s="2"/>
      <c r="AR577" s="2"/>
      <c r="AS577" s="2"/>
      <c r="AT577" s="2"/>
      <c r="AU577" s="2"/>
      <c r="AV577" s="2"/>
      <c r="AW577" s="2"/>
      <c r="AX577" s="2"/>
      <c r="AY577" s="2"/>
      <c r="AZ577" s="2"/>
      <c r="BM577" s="2"/>
      <c r="BN577" s="2"/>
      <c r="BP577" s="2"/>
      <c r="BQ577" s="2"/>
      <c r="BR577" s="2"/>
      <c r="BS577" s="2"/>
      <c r="BT577" s="2"/>
      <c r="BU577" s="2"/>
      <c r="BV577" s="2"/>
    </row>
    <row r="578" spans="13:74" s="1" customFormat="1" ht="30" customHeight="1">
      <c r="M578" s="2"/>
      <c r="N578" s="2"/>
      <c r="P578" s="2"/>
      <c r="Q578" s="2"/>
      <c r="R578" s="2"/>
      <c r="S578" s="2"/>
      <c r="T578" s="2"/>
      <c r="U578" s="2"/>
      <c r="V578" s="2"/>
      <c r="W578" s="2"/>
      <c r="X578" s="2"/>
      <c r="Y578" s="2"/>
      <c r="Z578" s="2"/>
      <c r="AM578" s="2"/>
      <c r="AN578" s="2"/>
      <c r="AP578" s="2"/>
      <c r="AQ578" s="2"/>
      <c r="AR578" s="2"/>
      <c r="AS578" s="2"/>
      <c r="AT578" s="2"/>
      <c r="AU578" s="2"/>
      <c r="AV578" s="2"/>
      <c r="AW578" s="2"/>
      <c r="AX578" s="2"/>
      <c r="AY578" s="2"/>
      <c r="AZ578" s="2"/>
      <c r="BM578" s="2"/>
      <c r="BN578" s="2"/>
      <c r="BP578" s="2"/>
      <c r="BQ578" s="2"/>
      <c r="BR578" s="2"/>
      <c r="BS578" s="2"/>
      <c r="BT578" s="2"/>
      <c r="BU578" s="2"/>
      <c r="BV578" s="2"/>
    </row>
    <row r="579" spans="13:74" s="1" customFormat="1" ht="30" customHeight="1">
      <c r="M579" s="2"/>
      <c r="N579" s="2"/>
      <c r="P579" s="2"/>
      <c r="Q579" s="2"/>
      <c r="R579" s="2"/>
      <c r="S579" s="2"/>
      <c r="T579" s="2"/>
      <c r="U579" s="2"/>
      <c r="V579" s="2"/>
      <c r="W579" s="2"/>
      <c r="X579" s="2"/>
      <c r="Y579" s="2"/>
      <c r="Z579" s="2"/>
      <c r="AM579" s="2"/>
      <c r="AN579" s="2"/>
      <c r="AP579" s="2"/>
      <c r="AQ579" s="2"/>
      <c r="AR579" s="2"/>
      <c r="AS579" s="2"/>
      <c r="AT579" s="2"/>
      <c r="AU579" s="2"/>
      <c r="AV579" s="2"/>
      <c r="AW579" s="2"/>
      <c r="AX579" s="2"/>
      <c r="AY579" s="2"/>
      <c r="AZ579" s="2"/>
      <c r="BM579" s="2"/>
      <c r="BN579" s="2"/>
      <c r="BP579" s="2"/>
      <c r="BQ579" s="2"/>
      <c r="BR579" s="2"/>
      <c r="BS579" s="2"/>
      <c r="BT579" s="2"/>
      <c r="BU579" s="2"/>
      <c r="BV579" s="2"/>
    </row>
    <row r="580" spans="13:74" s="1" customFormat="1" ht="30" customHeight="1">
      <c r="M580" s="2"/>
      <c r="N580" s="2"/>
      <c r="P580" s="2"/>
      <c r="Q580" s="2"/>
      <c r="R580" s="2"/>
      <c r="S580" s="2"/>
      <c r="T580" s="2"/>
      <c r="U580" s="2"/>
      <c r="V580" s="2"/>
      <c r="W580" s="2"/>
      <c r="X580" s="2"/>
      <c r="Y580" s="2"/>
      <c r="Z580" s="2"/>
      <c r="AM580" s="2"/>
      <c r="AN580" s="2"/>
      <c r="AP580" s="2"/>
      <c r="AQ580" s="2"/>
      <c r="AR580" s="2"/>
      <c r="AS580" s="2"/>
      <c r="AT580" s="2"/>
      <c r="AU580" s="2"/>
      <c r="AV580" s="2"/>
      <c r="AW580" s="2"/>
      <c r="AX580" s="2"/>
      <c r="AY580" s="2"/>
      <c r="AZ580" s="2"/>
      <c r="BM580" s="2"/>
      <c r="BN580" s="2"/>
      <c r="BP580" s="2"/>
      <c r="BQ580" s="2"/>
      <c r="BR580" s="2"/>
      <c r="BS580" s="2"/>
      <c r="BT580" s="2"/>
      <c r="BU580" s="2"/>
      <c r="BV580" s="2"/>
    </row>
    <row r="581" spans="13:74" s="1" customFormat="1" ht="30" customHeight="1">
      <c r="M581" s="2"/>
      <c r="N581" s="2"/>
      <c r="P581" s="2"/>
      <c r="Q581" s="2"/>
      <c r="R581" s="2"/>
      <c r="S581" s="2"/>
      <c r="T581" s="2"/>
      <c r="U581" s="2"/>
      <c r="V581" s="2"/>
      <c r="W581" s="2"/>
      <c r="X581" s="2"/>
      <c r="Y581" s="2"/>
      <c r="Z581" s="2"/>
      <c r="AM581" s="2"/>
      <c r="AN581" s="2"/>
      <c r="AP581" s="2"/>
      <c r="AQ581" s="2"/>
      <c r="AR581" s="2"/>
      <c r="AS581" s="2"/>
      <c r="AT581" s="2"/>
      <c r="AU581" s="2"/>
      <c r="AV581" s="2"/>
      <c r="AW581" s="2"/>
      <c r="AX581" s="2"/>
      <c r="AY581" s="2"/>
      <c r="AZ581" s="2"/>
      <c r="BM581" s="2"/>
      <c r="BN581" s="2"/>
      <c r="BP581" s="2"/>
      <c r="BQ581" s="2"/>
      <c r="BR581" s="2"/>
      <c r="BS581" s="2"/>
      <c r="BT581" s="2"/>
      <c r="BU581" s="2"/>
      <c r="BV581" s="2"/>
    </row>
    <row r="582" spans="13:74" s="1" customFormat="1" ht="30" customHeight="1">
      <c r="M582" s="2"/>
      <c r="N582" s="2"/>
      <c r="P582" s="2"/>
      <c r="Q582" s="2"/>
      <c r="R582" s="2"/>
      <c r="S582" s="2"/>
      <c r="T582" s="2"/>
      <c r="U582" s="2"/>
      <c r="V582" s="2"/>
      <c r="W582" s="2"/>
      <c r="X582" s="2"/>
      <c r="Y582" s="2"/>
      <c r="Z582" s="2"/>
      <c r="AM582" s="2"/>
      <c r="AN582" s="2"/>
      <c r="AP582" s="2"/>
      <c r="AQ582" s="2"/>
      <c r="AR582" s="2"/>
      <c r="AS582" s="2"/>
      <c r="AT582" s="2"/>
      <c r="AU582" s="2"/>
      <c r="AV582" s="2"/>
      <c r="AW582" s="2"/>
      <c r="AX582" s="2"/>
      <c r="AY582" s="2"/>
      <c r="AZ582" s="2"/>
      <c r="BM582" s="2"/>
      <c r="BN582" s="2"/>
      <c r="BP582" s="2"/>
      <c r="BQ582" s="2"/>
      <c r="BR582" s="2"/>
      <c r="BS582" s="2"/>
      <c r="BT582" s="2"/>
      <c r="BU582" s="2"/>
      <c r="BV582" s="2"/>
    </row>
    <row r="583" spans="13:74" s="1" customFormat="1" ht="30" customHeight="1">
      <c r="M583" s="2"/>
      <c r="N583" s="2"/>
      <c r="P583" s="2"/>
      <c r="Q583" s="2"/>
      <c r="R583" s="2"/>
      <c r="S583" s="2"/>
      <c r="T583" s="2"/>
      <c r="U583" s="2"/>
      <c r="V583" s="2"/>
      <c r="W583" s="2"/>
      <c r="X583" s="2"/>
      <c r="Y583" s="2"/>
      <c r="Z583" s="2"/>
      <c r="AM583" s="2"/>
      <c r="AN583" s="2"/>
      <c r="AP583" s="2"/>
      <c r="AQ583" s="2"/>
      <c r="AR583" s="2"/>
      <c r="AS583" s="2"/>
      <c r="AT583" s="2"/>
      <c r="AU583" s="2"/>
      <c r="AV583" s="2"/>
      <c r="AW583" s="2"/>
      <c r="AX583" s="2"/>
      <c r="AY583" s="2"/>
      <c r="AZ583" s="2"/>
      <c r="BM583" s="2"/>
      <c r="BN583" s="2"/>
      <c r="BP583" s="2"/>
      <c r="BQ583" s="2"/>
      <c r="BR583" s="2"/>
      <c r="BS583" s="2"/>
      <c r="BT583" s="2"/>
      <c r="BU583" s="2"/>
      <c r="BV583" s="2"/>
    </row>
    <row r="584" spans="13:74" s="1" customFormat="1" ht="30" customHeight="1">
      <c r="M584" s="2"/>
      <c r="N584" s="2"/>
      <c r="P584" s="2"/>
      <c r="Q584" s="2"/>
      <c r="R584" s="2"/>
      <c r="S584" s="2"/>
      <c r="T584" s="2"/>
      <c r="U584" s="2"/>
      <c r="V584" s="2"/>
      <c r="W584" s="2"/>
      <c r="X584" s="2"/>
      <c r="Y584" s="2"/>
      <c r="Z584" s="2"/>
      <c r="AM584" s="2"/>
      <c r="AN584" s="2"/>
      <c r="AP584" s="2"/>
      <c r="AQ584" s="2"/>
      <c r="AR584" s="2"/>
      <c r="AS584" s="2"/>
      <c r="AT584" s="2"/>
      <c r="AU584" s="2"/>
      <c r="AV584" s="2"/>
      <c r="AW584" s="2"/>
      <c r="AX584" s="2"/>
      <c r="AY584" s="2"/>
      <c r="AZ584" s="2"/>
      <c r="BM584" s="2"/>
      <c r="BN584" s="2"/>
      <c r="BP584" s="2"/>
      <c r="BQ584" s="2"/>
      <c r="BR584" s="2"/>
      <c r="BS584" s="2"/>
      <c r="BT584" s="2"/>
      <c r="BU584" s="2"/>
      <c r="BV584" s="2"/>
    </row>
    <row r="585" spans="13:74" s="1" customFormat="1" ht="30" customHeight="1">
      <c r="M585" s="2"/>
      <c r="N585" s="2"/>
      <c r="P585" s="2"/>
      <c r="Q585" s="2"/>
      <c r="R585" s="2"/>
      <c r="S585" s="2"/>
      <c r="T585" s="2"/>
      <c r="U585" s="2"/>
      <c r="V585" s="2"/>
      <c r="W585" s="2"/>
      <c r="X585" s="2"/>
      <c r="Y585" s="2"/>
      <c r="Z585" s="2"/>
      <c r="AM585" s="2"/>
      <c r="AN585" s="2"/>
      <c r="AP585" s="2"/>
      <c r="AQ585" s="2"/>
      <c r="AR585" s="2"/>
      <c r="AS585" s="2"/>
      <c r="AT585" s="2"/>
      <c r="AU585" s="2"/>
      <c r="AV585" s="2"/>
      <c r="AW585" s="2"/>
      <c r="AX585" s="2"/>
      <c r="AY585" s="2"/>
      <c r="AZ585" s="2"/>
      <c r="BM585" s="2"/>
      <c r="BN585" s="2"/>
      <c r="BP585" s="2"/>
      <c r="BQ585" s="2"/>
      <c r="BR585" s="2"/>
      <c r="BS585" s="2"/>
      <c r="BT585" s="2"/>
      <c r="BU585" s="2"/>
      <c r="BV585" s="2"/>
    </row>
    <row r="586" spans="13:74" s="1" customFormat="1" ht="30" customHeight="1">
      <c r="M586" s="2"/>
      <c r="N586" s="2"/>
      <c r="P586" s="2"/>
      <c r="Q586" s="2"/>
      <c r="R586" s="2"/>
      <c r="S586" s="2"/>
      <c r="T586" s="2"/>
      <c r="U586" s="2"/>
      <c r="V586" s="2"/>
      <c r="W586" s="2"/>
      <c r="X586" s="2"/>
      <c r="Y586" s="2"/>
      <c r="Z586" s="2"/>
      <c r="AM586" s="2"/>
      <c r="AN586" s="2"/>
      <c r="AP586" s="2"/>
      <c r="AQ586" s="2"/>
      <c r="AR586" s="2"/>
      <c r="AS586" s="2"/>
      <c r="AT586" s="2"/>
      <c r="AU586" s="2"/>
      <c r="AV586" s="2"/>
      <c r="AW586" s="2"/>
      <c r="AX586" s="2"/>
      <c r="AY586" s="2"/>
      <c r="AZ586" s="2"/>
      <c r="BM586" s="2"/>
      <c r="BN586" s="2"/>
      <c r="BP586" s="2"/>
      <c r="BQ586" s="2"/>
      <c r="BR586" s="2"/>
      <c r="BS586" s="2"/>
      <c r="BT586" s="2"/>
      <c r="BU586" s="2"/>
      <c r="BV586" s="2"/>
    </row>
    <row r="587" spans="13:74" s="1" customFormat="1" ht="30" customHeight="1">
      <c r="M587" s="2"/>
      <c r="N587" s="2"/>
      <c r="P587" s="2"/>
      <c r="Q587" s="2"/>
      <c r="R587" s="2"/>
      <c r="S587" s="2"/>
      <c r="T587" s="2"/>
      <c r="U587" s="2"/>
      <c r="V587" s="2"/>
      <c r="W587" s="2"/>
      <c r="X587" s="2"/>
      <c r="Y587" s="2"/>
      <c r="Z587" s="2"/>
      <c r="AM587" s="2"/>
      <c r="AN587" s="2"/>
      <c r="AP587" s="2"/>
      <c r="AQ587" s="2"/>
      <c r="AR587" s="2"/>
      <c r="AS587" s="2"/>
      <c r="AT587" s="2"/>
      <c r="AU587" s="2"/>
      <c r="AV587" s="2"/>
      <c r="AW587" s="2"/>
      <c r="AX587" s="2"/>
      <c r="AY587" s="2"/>
      <c r="AZ587" s="2"/>
      <c r="BM587" s="2"/>
      <c r="BN587" s="2"/>
      <c r="BP587" s="2"/>
      <c r="BQ587" s="2"/>
      <c r="BR587" s="2"/>
      <c r="BS587" s="2"/>
      <c r="BT587" s="2"/>
      <c r="BU587" s="2"/>
      <c r="BV587" s="2"/>
    </row>
    <row r="588" spans="13:74" s="1" customFormat="1" ht="30" customHeight="1">
      <c r="M588" s="2"/>
      <c r="N588" s="2"/>
      <c r="P588" s="2"/>
      <c r="Q588" s="2"/>
      <c r="R588" s="2"/>
      <c r="S588" s="2"/>
      <c r="T588" s="2"/>
      <c r="U588" s="2"/>
      <c r="V588" s="2"/>
      <c r="W588" s="2"/>
      <c r="X588" s="2"/>
      <c r="Y588" s="2"/>
      <c r="Z588" s="2"/>
      <c r="AM588" s="2"/>
      <c r="AN588" s="2"/>
      <c r="AP588" s="2"/>
      <c r="AQ588" s="2"/>
      <c r="AR588" s="2"/>
      <c r="AS588" s="2"/>
      <c r="AT588" s="2"/>
      <c r="AU588" s="2"/>
      <c r="AV588" s="2"/>
      <c r="AW588" s="2"/>
      <c r="AX588" s="2"/>
      <c r="AY588" s="2"/>
      <c r="AZ588" s="2"/>
      <c r="BM588" s="2"/>
      <c r="BN588" s="2"/>
      <c r="BP588" s="2"/>
      <c r="BQ588" s="2"/>
      <c r="BR588" s="2"/>
      <c r="BS588" s="2"/>
      <c r="BT588" s="2"/>
      <c r="BU588" s="2"/>
      <c r="BV588" s="2"/>
    </row>
    <row r="589" spans="13:74" s="1" customFormat="1" ht="30" customHeight="1">
      <c r="M589" s="2"/>
      <c r="N589" s="2"/>
      <c r="P589" s="2"/>
      <c r="Q589" s="2"/>
      <c r="R589" s="2"/>
      <c r="S589" s="2"/>
      <c r="T589" s="2"/>
      <c r="U589" s="2"/>
      <c r="V589" s="2"/>
      <c r="W589" s="2"/>
      <c r="X589" s="2"/>
      <c r="Y589" s="2"/>
      <c r="Z589" s="2"/>
      <c r="AM589" s="2"/>
      <c r="AN589" s="2"/>
      <c r="AP589" s="2"/>
      <c r="AQ589" s="2"/>
      <c r="AR589" s="2"/>
      <c r="AS589" s="2"/>
      <c r="AT589" s="2"/>
      <c r="AU589" s="2"/>
      <c r="AV589" s="2"/>
      <c r="AW589" s="2"/>
      <c r="AX589" s="2"/>
      <c r="AY589" s="2"/>
      <c r="AZ589" s="2"/>
      <c r="BM589" s="2"/>
      <c r="BN589" s="2"/>
      <c r="BP589" s="2"/>
      <c r="BQ589" s="2"/>
      <c r="BR589" s="2"/>
      <c r="BS589" s="2"/>
      <c r="BT589" s="2"/>
      <c r="BU589" s="2"/>
      <c r="BV589" s="2"/>
    </row>
    <row r="590" spans="13:74" s="1" customFormat="1" ht="30" customHeight="1">
      <c r="M590" s="2"/>
      <c r="N590" s="2"/>
      <c r="P590" s="2"/>
      <c r="Q590" s="2"/>
      <c r="R590" s="2"/>
      <c r="S590" s="2"/>
      <c r="T590" s="2"/>
      <c r="U590" s="2"/>
      <c r="V590" s="2"/>
      <c r="W590" s="2"/>
      <c r="X590" s="2"/>
      <c r="Y590" s="2"/>
      <c r="Z590" s="2"/>
      <c r="AM590" s="2"/>
      <c r="AN590" s="2"/>
      <c r="AP590" s="2"/>
      <c r="AQ590" s="2"/>
      <c r="AR590" s="2"/>
      <c r="AS590" s="2"/>
      <c r="AT590" s="2"/>
      <c r="AU590" s="2"/>
      <c r="AV590" s="2"/>
      <c r="AW590" s="2"/>
      <c r="AX590" s="2"/>
      <c r="AY590" s="2"/>
      <c r="AZ590" s="2"/>
      <c r="BM590" s="2"/>
      <c r="BN590" s="2"/>
      <c r="BP590" s="2"/>
      <c r="BQ590" s="2"/>
      <c r="BR590" s="2"/>
      <c r="BS590" s="2"/>
      <c r="BT590" s="2"/>
      <c r="BU590" s="2"/>
      <c r="BV590" s="2"/>
    </row>
    <row r="591" spans="13:74" s="1" customFormat="1" ht="30" customHeight="1">
      <c r="M591" s="2"/>
      <c r="N591" s="2"/>
      <c r="P591" s="2"/>
      <c r="Q591" s="2"/>
      <c r="R591" s="2"/>
      <c r="S591" s="2"/>
      <c r="T591" s="2"/>
      <c r="U591" s="2"/>
      <c r="V591" s="2"/>
      <c r="W591" s="2"/>
      <c r="X591" s="2"/>
      <c r="Y591" s="2"/>
      <c r="Z591" s="2"/>
      <c r="AM591" s="2"/>
      <c r="AN591" s="2"/>
      <c r="AP591" s="2"/>
      <c r="AQ591" s="2"/>
      <c r="AR591" s="2"/>
      <c r="AS591" s="2"/>
      <c r="AT591" s="2"/>
      <c r="AU591" s="2"/>
      <c r="AV591" s="2"/>
      <c r="AW591" s="2"/>
      <c r="AX591" s="2"/>
      <c r="AY591" s="2"/>
      <c r="AZ591" s="2"/>
      <c r="BM591" s="2"/>
      <c r="BN591" s="2"/>
      <c r="BP591" s="2"/>
      <c r="BQ591" s="2"/>
      <c r="BR591" s="2"/>
      <c r="BS591" s="2"/>
      <c r="BT591" s="2"/>
      <c r="BU591" s="2"/>
      <c r="BV591" s="2"/>
    </row>
    <row r="592" spans="13:74" s="1" customFormat="1" ht="30" customHeight="1">
      <c r="M592" s="2"/>
      <c r="N592" s="2"/>
      <c r="P592" s="2"/>
      <c r="Q592" s="2"/>
      <c r="R592" s="2"/>
      <c r="S592" s="2"/>
      <c r="T592" s="2"/>
      <c r="U592" s="2"/>
      <c r="V592" s="2"/>
      <c r="W592" s="2"/>
      <c r="X592" s="2"/>
      <c r="Y592" s="2"/>
      <c r="Z592" s="2"/>
      <c r="AM592" s="2"/>
      <c r="AN592" s="2"/>
      <c r="AP592" s="2"/>
      <c r="AQ592" s="2"/>
      <c r="AR592" s="2"/>
      <c r="AS592" s="2"/>
      <c r="AT592" s="2"/>
      <c r="AU592" s="2"/>
      <c r="AV592" s="2"/>
      <c r="AW592" s="2"/>
      <c r="AX592" s="2"/>
      <c r="AY592" s="2"/>
      <c r="AZ592" s="2"/>
      <c r="BM592" s="2"/>
      <c r="BN592" s="2"/>
      <c r="BP592" s="2"/>
      <c r="BQ592" s="2"/>
      <c r="BR592" s="2"/>
      <c r="BS592" s="2"/>
      <c r="BT592" s="2"/>
      <c r="BU592" s="2"/>
      <c r="BV592" s="2"/>
    </row>
    <row r="593" spans="13:74" s="1" customFormat="1" ht="30" customHeight="1">
      <c r="M593" s="2"/>
      <c r="N593" s="2"/>
      <c r="P593" s="2"/>
      <c r="Q593" s="2"/>
      <c r="R593" s="2"/>
      <c r="S593" s="2"/>
      <c r="T593" s="2"/>
      <c r="U593" s="2"/>
      <c r="V593" s="2"/>
      <c r="W593" s="2"/>
      <c r="X593" s="2"/>
      <c r="Y593" s="2"/>
      <c r="Z593" s="2"/>
      <c r="AM593" s="2"/>
      <c r="AN593" s="2"/>
      <c r="AP593" s="2"/>
      <c r="AQ593" s="2"/>
      <c r="AR593" s="2"/>
      <c r="AS593" s="2"/>
      <c r="AT593" s="2"/>
      <c r="AU593" s="2"/>
      <c r="AV593" s="2"/>
      <c r="AW593" s="2"/>
      <c r="AX593" s="2"/>
      <c r="AY593" s="2"/>
      <c r="AZ593" s="2"/>
      <c r="BM593" s="2"/>
      <c r="BN593" s="2"/>
      <c r="BP593" s="2"/>
      <c r="BQ593" s="2"/>
      <c r="BR593" s="2"/>
      <c r="BS593" s="2"/>
      <c r="BT593" s="2"/>
      <c r="BU593" s="2"/>
      <c r="BV593" s="2"/>
    </row>
    <row r="594" spans="13:74" s="1" customFormat="1" ht="30" customHeight="1">
      <c r="M594" s="2"/>
      <c r="N594" s="2"/>
      <c r="P594" s="2"/>
      <c r="Q594" s="2"/>
      <c r="R594" s="2"/>
      <c r="S594" s="2"/>
      <c r="T594" s="2"/>
      <c r="U594" s="2"/>
      <c r="V594" s="2"/>
      <c r="W594" s="2"/>
      <c r="X594" s="2"/>
      <c r="Y594" s="2"/>
      <c r="Z594" s="2"/>
      <c r="AM594" s="2"/>
      <c r="AN594" s="2"/>
      <c r="AP594" s="2"/>
      <c r="AQ594" s="2"/>
      <c r="AR594" s="2"/>
      <c r="AS594" s="2"/>
      <c r="AT594" s="2"/>
      <c r="AU594" s="2"/>
      <c r="AV594" s="2"/>
      <c r="AW594" s="2"/>
      <c r="AX594" s="2"/>
      <c r="AY594" s="2"/>
      <c r="AZ594" s="2"/>
      <c r="BM594" s="2"/>
      <c r="BN594" s="2"/>
      <c r="BP594" s="2"/>
      <c r="BQ594" s="2"/>
      <c r="BR594" s="2"/>
      <c r="BS594" s="2"/>
      <c r="BT594" s="2"/>
      <c r="BU594" s="2"/>
      <c r="BV594" s="2"/>
    </row>
    <row r="595" spans="13:74" s="1" customFormat="1" ht="30" customHeight="1">
      <c r="M595" s="2"/>
      <c r="N595" s="2"/>
      <c r="P595" s="2"/>
      <c r="Q595" s="2"/>
      <c r="R595" s="2"/>
      <c r="S595" s="2"/>
      <c r="T595" s="2"/>
      <c r="U595" s="2"/>
      <c r="V595" s="2"/>
      <c r="W595" s="2"/>
      <c r="X595" s="2"/>
      <c r="Y595" s="2"/>
      <c r="Z595" s="2"/>
      <c r="AM595" s="2"/>
      <c r="AN595" s="2"/>
      <c r="AP595" s="2"/>
      <c r="AQ595" s="2"/>
      <c r="AR595" s="2"/>
      <c r="AS595" s="2"/>
      <c r="AT595" s="2"/>
      <c r="AU595" s="2"/>
      <c r="AV595" s="2"/>
      <c r="AW595" s="2"/>
      <c r="AX595" s="2"/>
      <c r="AY595" s="2"/>
      <c r="AZ595" s="2"/>
      <c r="BM595" s="2"/>
      <c r="BN595" s="2"/>
      <c r="BP595" s="2"/>
      <c r="BQ595" s="2"/>
      <c r="BR595" s="2"/>
      <c r="BS595" s="2"/>
      <c r="BT595" s="2"/>
      <c r="BU595" s="2"/>
      <c r="BV595" s="2"/>
    </row>
    <row r="596" spans="13:74" s="1" customFormat="1" ht="30" customHeight="1">
      <c r="M596" s="2"/>
      <c r="N596" s="2"/>
      <c r="P596" s="2"/>
      <c r="Q596" s="2"/>
      <c r="R596" s="2"/>
      <c r="S596" s="2"/>
      <c r="T596" s="2"/>
      <c r="U596" s="2"/>
      <c r="V596" s="2"/>
      <c r="W596" s="2"/>
      <c r="X596" s="2"/>
      <c r="Y596" s="2"/>
      <c r="Z596" s="2"/>
      <c r="AM596" s="2"/>
      <c r="AN596" s="2"/>
      <c r="AP596" s="2"/>
      <c r="AQ596" s="2"/>
      <c r="AR596" s="2"/>
      <c r="AS596" s="2"/>
      <c r="AT596" s="2"/>
      <c r="AU596" s="2"/>
      <c r="AV596" s="2"/>
      <c r="AW596" s="2"/>
      <c r="AX596" s="2"/>
      <c r="AY596" s="2"/>
      <c r="AZ596" s="2"/>
      <c r="BM596" s="2"/>
      <c r="BN596" s="2"/>
      <c r="BP596" s="2"/>
      <c r="BQ596" s="2"/>
      <c r="BR596" s="2"/>
      <c r="BS596" s="2"/>
      <c r="BT596" s="2"/>
      <c r="BU596" s="2"/>
      <c r="BV596" s="2"/>
    </row>
    <row r="597" spans="13:74" s="1" customFormat="1" ht="30" customHeight="1">
      <c r="M597" s="2"/>
      <c r="N597" s="2"/>
      <c r="P597" s="2"/>
      <c r="Q597" s="2"/>
      <c r="R597" s="2"/>
      <c r="S597" s="2"/>
      <c r="T597" s="2"/>
      <c r="U597" s="2"/>
      <c r="V597" s="2"/>
      <c r="W597" s="2"/>
      <c r="X597" s="2"/>
      <c r="Y597" s="2"/>
      <c r="Z597" s="2"/>
      <c r="AM597" s="2"/>
      <c r="AN597" s="2"/>
      <c r="AP597" s="2"/>
      <c r="AQ597" s="2"/>
      <c r="AR597" s="2"/>
      <c r="AS597" s="2"/>
      <c r="AT597" s="2"/>
      <c r="AU597" s="2"/>
      <c r="AV597" s="2"/>
      <c r="AW597" s="2"/>
      <c r="AX597" s="2"/>
      <c r="AY597" s="2"/>
      <c r="AZ597" s="2"/>
      <c r="BM597" s="2"/>
      <c r="BN597" s="2"/>
      <c r="BP597" s="2"/>
      <c r="BQ597" s="2"/>
      <c r="BR597" s="2"/>
      <c r="BS597" s="2"/>
      <c r="BT597" s="2"/>
      <c r="BU597" s="2"/>
      <c r="BV597" s="2"/>
    </row>
    <row r="598" spans="13:74" s="1" customFormat="1" ht="30" customHeight="1">
      <c r="M598" s="2"/>
      <c r="N598" s="2"/>
      <c r="P598" s="2"/>
      <c r="Q598" s="2"/>
      <c r="R598" s="2"/>
      <c r="S598" s="2"/>
      <c r="T598" s="2"/>
      <c r="U598" s="2"/>
      <c r="V598" s="2"/>
      <c r="W598" s="2"/>
      <c r="X598" s="2"/>
      <c r="Y598" s="2"/>
      <c r="Z598" s="2"/>
      <c r="AM598" s="2"/>
      <c r="AN598" s="2"/>
      <c r="AP598" s="2"/>
      <c r="AQ598" s="2"/>
      <c r="AR598" s="2"/>
      <c r="AS598" s="2"/>
      <c r="AT598" s="2"/>
      <c r="AU598" s="2"/>
      <c r="AV598" s="2"/>
      <c r="AW598" s="2"/>
      <c r="AX598" s="2"/>
      <c r="AY598" s="2"/>
      <c r="AZ598" s="2"/>
      <c r="BM598" s="2"/>
      <c r="BN598" s="2"/>
      <c r="BP598" s="2"/>
      <c r="BQ598" s="2"/>
      <c r="BR598" s="2"/>
      <c r="BS598" s="2"/>
      <c r="BT598" s="2"/>
      <c r="BU598" s="2"/>
      <c r="BV598" s="2"/>
    </row>
    <row r="599" spans="13:74">
      <c r="O599"/>
      <c r="AO599"/>
      <c r="BO599"/>
    </row>
    <row r="600" spans="13:74">
      <c r="O600"/>
      <c r="AO600"/>
      <c r="BO600"/>
    </row>
    <row r="601" spans="13:74">
      <c r="O601"/>
      <c r="AO601"/>
      <c r="BO601"/>
    </row>
    <row r="602" spans="13:74">
      <c r="O602"/>
      <c r="AO602"/>
      <c r="BO602"/>
    </row>
    <row r="603" spans="13:74">
      <c r="P603" s="1"/>
      <c r="Q603" s="1"/>
      <c r="R603" s="1"/>
      <c r="S603" s="1"/>
      <c r="T603" s="1"/>
      <c r="U603" s="166">
        <f>IFERROR(+COUNTIF(U606:U700,"SI")/(COUNTIF(U606:U700,"SI")+COUNTIF(U606:U700,"Non")),0)</f>
        <v>0.91304347826086951</v>
      </c>
      <c r="V603" s="166">
        <f>IFERROR(+COUNTIF(V606:V700,"SI")/(COUNTIF(V606:V700,"SI")+COUNTIF(V606:V700,"Non")),0)</f>
        <v>1</v>
      </c>
      <c r="AC603" s="176"/>
      <c r="AP603" s="1"/>
      <c r="AQ603" s="1"/>
      <c r="AR603" s="1"/>
      <c r="AS603" s="1"/>
      <c r="AT603" s="1"/>
      <c r="AU603" s="166">
        <f>IFERROR(+COUNTIF(AU606:AU700,"SI")/(COUNTIF(AU606:AU700,"SI")+COUNTIF(AU606:AU700,"Non")),0)</f>
        <v>0</v>
      </c>
      <c r="AV603" s="166">
        <f>IFERROR(+COUNTIF(AV606:AV700,"SI")/(COUNTIF(AV606:AV700,"SI")+COUNTIF(AV606:AV700,"Non")),0)</f>
        <v>0</v>
      </c>
      <c r="BP603" s="1"/>
      <c r="BQ603" s="1"/>
      <c r="BR603" s="1"/>
      <c r="BS603" s="1"/>
      <c r="BT603" s="1"/>
      <c r="BU603" s="166">
        <f>IFERROR(+COUNTIF(BU606:BU700,"SI")/(COUNTIF(BU606:BU700,"SI")+COUNTIF(BU606:BU700,"Non")),0)</f>
        <v>0</v>
      </c>
      <c r="BV603" s="166">
        <f>IFERROR(+COUNTIF(BV606:BV700,"SI")/(COUNTIF(BV606:BV700,"SI")+COUNTIF(BV606:BV700,"Non")),0)</f>
        <v>0</v>
      </c>
    </row>
    <row r="604" spans="13:74" ht="15" customHeight="1">
      <c r="M604" s="588" t="s">
        <v>151</v>
      </c>
      <c r="N604" s="588" t="s">
        <v>485</v>
      </c>
      <c r="O604" s="588"/>
      <c r="P604" s="588" t="s">
        <v>486</v>
      </c>
      <c r="Q604" s="589" t="s">
        <v>487</v>
      </c>
      <c r="R604" s="588" t="s">
        <v>488</v>
      </c>
      <c r="S604" s="591" t="s">
        <v>262</v>
      </c>
      <c r="T604" s="591" t="s">
        <v>263</v>
      </c>
      <c r="U604" s="591" t="s">
        <v>264</v>
      </c>
      <c r="V604" s="591" t="s">
        <v>265</v>
      </c>
      <c r="AM604" s="588" t="s">
        <v>151</v>
      </c>
      <c r="AN604" s="588" t="s">
        <v>485</v>
      </c>
      <c r="AO604" s="588"/>
      <c r="AP604" s="588" t="s">
        <v>486</v>
      </c>
      <c r="AQ604" s="589" t="s">
        <v>487</v>
      </c>
      <c r="AR604" s="588" t="s">
        <v>488</v>
      </c>
      <c r="AS604" s="591" t="s">
        <v>262</v>
      </c>
      <c r="AT604" s="591" t="s">
        <v>263</v>
      </c>
      <c r="AU604" s="591" t="s">
        <v>264</v>
      </c>
      <c r="AV604" s="591" t="s">
        <v>265</v>
      </c>
      <c r="BM604" s="588" t="s">
        <v>151</v>
      </c>
      <c r="BN604" s="588" t="s">
        <v>485</v>
      </c>
      <c r="BO604" s="588"/>
      <c r="BP604" s="588" t="s">
        <v>486</v>
      </c>
      <c r="BQ604" s="589" t="s">
        <v>487</v>
      </c>
      <c r="BR604" s="588" t="s">
        <v>488</v>
      </c>
      <c r="BS604" s="591" t="s">
        <v>262</v>
      </c>
      <c r="BT604" s="591" t="s">
        <v>263</v>
      </c>
      <c r="BU604" s="591" t="s">
        <v>264</v>
      </c>
      <c r="BV604" s="591" t="s">
        <v>265</v>
      </c>
    </row>
    <row r="605" spans="13:74">
      <c r="M605" s="588"/>
      <c r="N605" s="588"/>
      <c r="O605" s="588"/>
      <c r="P605" s="588"/>
      <c r="Q605" s="590"/>
      <c r="R605" s="588"/>
      <c r="S605" s="591"/>
      <c r="T605" s="591"/>
      <c r="U605" s="591"/>
      <c r="V605" s="591"/>
      <c r="AM605" s="588"/>
      <c r="AN605" s="588"/>
      <c r="AO605" s="588"/>
      <c r="AP605" s="588"/>
      <c r="AQ605" s="590"/>
      <c r="AR605" s="588"/>
      <c r="AS605" s="591"/>
      <c r="AT605" s="591"/>
      <c r="AU605" s="591"/>
      <c r="AV605" s="591"/>
      <c r="BM605" s="588"/>
      <c r="BN605" s="588"/>
      <c r="BO605" s="588"/>
      <c r="BP605" s="588"/>
      <c r="BQ605" s="590"/>
      <c r="BR605" s="588"/>
      <c r="BS605" s="591"/>
      <c r="BT605" s="591"/>
      <c r="BU605" s="591"/>
      <c r="BV605" s="591"/>
    </row>
    <row r="606" spans="13:74" ht="15" customHeight="1">
      <c r="M606" s="586" t="s">
        <v>661</v>
      </c>
      <c r="N606" s="472">
        <v>52785</v>
      </c>
      <c r="O606" s="472" t="s">
        <v>662</v>
      </c>
      <c r="P606" s="472" t="s">
        <v>491</v>
      </c>
      <c r="Q606" s="473">
        <v>1</v>
      </c>
      <c r="R606" s="473">
        <v>1</v>
      </c>
      <c r="S606" s="497">
        <v>0.85</v>
      </c>
      <c r="T606" s="497">
        <v>0.55000000000000004</v>
      </c>
      <c r="U606" s="170" t="str">
        <f t="shared" ref="U606:U628" si="45">+IF(Q606=0,"----",IF(Q606&gt;=S606,"SI","NON"))</f>
        <v>SI</v>
      </c>
      <c r="V606" s="171" t="str">
        <f t="shared" ref="V606:V628" si="46">+IF(R606=0,"----",IF(R606&gt;=T606,"SI","NON"))</f>
        <v>SI</v>
      </c>
      <c r="AM606" s="586" t="s">
        <v>661</v>
      </c>
      <c r="AN606" s="472">
        <v>52785</v>
      </c>
      <c r="AO606" s="472" t="s">
        <v>662</v>
      </c>
      <c r="AP606" s="472"/>
      <c r="AQ606" s="473"/>
      <c r="AR606" s="473"/>
      <c r="AS606" s="169"/>
      <c r="AT606" s="169"/>
      <c r="AU606" s="170" t="str">
        <f>+IF(AQ606=0,"----",IF(AQ606&gt;=AS606,"SI","NON"))</f>
        <v>----</v>
      </c>
      <c r="AV606" s="171" t="str">
        <f>+IF(AR606=0,"----",IF(AR606&gt;=AT606,"SI","NON"))</f>
        <v>----</v>
      </c>
      <c r="BM606" s="586" t="s">
        <v>661</v>
      </c>
      <c r="BN606" s="472">
        <v>52785</v>
      </c>
      <c r="BO606" s="472" t="s">
        <v>662</v>
      </c>
      <c r="BP606" s="472"/>
      <c r="BQ606" s="473"/>
      <c r="BR606" s="473"/>
      <c r="BS606" s="169"/>
      <c r="BT606" s="169"/>
      <c r="BU606" s="170" t="str">
        <f>+IF(BQ606=0,"----",IF(BQ606&gt;=BS606,"SI","NON"))</f>
        <v>----</v>
      </c>
      <c r="BV606" s="171" t="str">
        <f>+IF(BR606=0,"----",IF(BR606&gt;=BT606,"SI","NON"))</f>
        <v>----</v>
      </c>
    </row>
    <row r="607" spans="13:74">
      <c r="M607" s="586"/>
      <c r="N607" s="472">
        <v>52786</v>
      </c>
      <c r="O607" s="472" t="s">
        <v>663</v>
      </c>
      <c r="P607" s="472" t="s">
        <v>491</v>
      </c>
      <c r="Q607" s="473">
        <v>1</v>
      </c>
      <c r="R607" s="473">
        <v>1</v>
      </c>
      <c r="S607" s="497">
        <v>0.85</v>
      </c>
      <c r="T607" s="497">
        <v>0.55000000000000004</v>
      </c>
      <c r="U607" s="170" t="str">
        <f t="shared" si="45"/>
        <v>SI</v>
      </c>
      <c r="V607" s="171" t="str">
        <f t="shared" si="46"/>
        <v>SI</v>
      </c>
      <c r="AM607" s="586"/>
      <c r="AN607" s="472">
        <v>52786</v>
      </c>
      <c r="AO607" s="472" t="s">
        <v>663</v>
      </c>
      <c r="AP607" s="472"/>
      <c r="AQ607" s="473"/>
      <c r="AR607" s="473"/>
      <c r="AS607" s="169"/>
      <c r="AT607" s="169"/>
      <c r="AU607" s="170" t="str">
        <f t="shared" ref="AU607:AU628" si="47">+IF(AQ607=0,"----",IF(AQ607&gt;=AS607,"SI","NON"))</f>
        <v>----</v>
      </c>
      <c r="AV607" s="171" t="str">
        <f t="shared" ref="AV607:AV628" si="48">+IF(AR607=0,"----",IF(AR607&gt;=AT607,"SI","NON"))</f>
        <v>----</v>
      </c>
      <c r="BM607" s="586"/>
      <c r="BN607" s="472">
        <v>52786</v>
      </c>
      <c r="BO607" s="472" t="s">
        <v>663</v>
      </c>
      <c r="BP607" s="472"/>
      <c r="BQ607" s="473"/>
      <c r="BR607" s="473"/>
      <c r="BS607" s="169"/>
      <c r="BT607" s="169"/>
      <c r="BU607" s="170" t="str">
        <f t="shared" ref="BU607:BU628" si="49">+IF(BQ607=0,"----",IF(BQ607&gt;=BS607,"SI","NON"))</f>
        <v>----</v>
      </c>
      <c r="BV607" s="171" t="str">
        <f t="shared" ref="BV607:BV628" si="50">+IF(BR607=0,"----",IF(BR607&gt;=BT607,"SI","NON"))</f>
        <v>----</v>
      </c>
    </row>
    <row r="608" spans="13:74">
      <c r="M608" s="586"/>
      <c r="N608" s="472">
        <v>52787</v>
      </c>
      <c r="O608" s="472" t="s">
        <v>664</v>
      </c>
      <c r="P608" s="472" t="s">
        <v>491</v>
      </c>
      <c r="Q608" s="473">
        <v>0.83333333333333304</v>
      </c>
      <c r="R608" s="473">
        <v>0.83333333333333304</v>
      </c>
      <c r="S608" s="497">
        <v>0.85</v>
      </c>
      <c r="T608" s="497">
        <v>0.55000000000000004</v>
      </c>
      <c r="U608" s="170" t="str">
        <f t="shared" si="45"/>
        <v>NON</v>
      </c>
      <c r="V608" s="171" t="str">
        <f t="shared" si="46"/>
        <v>SI</v>
      </c>
      <c r="AM608" s="586"/>
      <c r="AN608" s="472">
        <v>52787</v>
      </c>
      <c r="AO608" s="472" t="s">
        <v>664</v>
      </c>
      <c r="AP608" s="472"/>
      <c r="AQ608" s="473"/>
      <c r="AR608" s="473"/>
      <c r="AS608" s="169"/>
      <c r="AT608" s="169"/>
      <c r="AU608" s="170" t="str">
        <f t="shared" si="47"/>
        <v>----</v>
      </c>
      <c r="AV608" s="171" t="str">
        <f t="shared" si="48"/>
        <v>----</v>
      </c>
      <c r="BM608" s="586"/>
      <c r="BN608" s="472">
        <v>52787</v>
      </c>
      <c r="BO608" s="472" t="s">
        <v>664</v>
      </c>
      <c r="BP608" s="472"/>
      <c r="BQ608" s="473"/>
      <c r="BR608" s="473"/>
      <c r="BS608" s="169"/>
      <c r="BT608" s="169"/>
      <c r="BU608" s="170" t="str">
        <f t="shared" si="49"/>
        <v>----</v>
      </c>
      <c r="BV608" s="171" t="str">
        <f t="shared" si="50"/>
        <v>----</v>
      </c>
    </row>
    <row r="609" spans="13:74">
      <c r="M609" s="586"/>
      <c r="N609" s="472">
        <v>52788</v>
      </c>
      <c r="O609" s="472" t="s">
        <v>665</v>
      </c>
      <c r="P609" s="472" t="s">
        <v>491</v>
      </c>
      <c r="Q609" s="473">
        <v>1</v>
      </c>
      <c r="R609" s="473">
        <v>1</v>
      </c>
      <c r="S609" s="497">
        <v>0.85</v>
      </c>
      <c r="T609" s="497">
        <v>0.55000000000000004</v>
      </c>
      <c r="U609" s="170" t="str">
        <f t="shared" si="45"/>
        <v>SI</v>
      </c>
      <c r="V609" s="171" t="str">
        <f t="shared" si="46"/>
        <v>SI</v>
      </c>
      <c r="AM609" s="586"/>
      <c r="AN609" s="472">
        <v>52788</v>
      </c>
      <c r="AO609" s="472" t="s">
        <v>665</v>
      </c>
      <c r="AP609" s="472"/>
      <c r="AQ609" s="473"/>
      <c r="AR609" s="473"/>
      <c r="AS609" s="169"/>
      <c r="AT609" s="169"/>
      <c r="AU609" s="170" t="str">
        <f t="shared" si="47"/>
        <v>----</v>
      </c>
      <c r="AV609" s="171" t="str">
        <f t="shared" si="48"/>
        <v>----</v>
      </c>
      <c r="BM609" s="586"/>
      <c r="BN609" s="472">
        <v>52788</v>
      </c>
      <c r="BO609" s="472" t="s">
        <v>665</v>
      </c>
      <c r="BP609" s="472"/>
      <c r="BQ609" s="473"/>
      <c r="BR609" s="473"/>
      <c r="BS609" s="169"/>
      <c r="BT609" s="169"/>
      <c r="BU609" s="170" t="str">
        <f t="shared" si="49"/>
        <v>----</v>
      </c>
      <c r="BV609" s="171" t="str">
        <f t="shared" si="50"/>
        <v>----</v>
      </c>
    </row>
    <row r="610" spans="13:74" ht="24">
      <c r="M610" s="586"/>
      <c r="N610" s="472">
        <v>52789</v>
      </c>
      <c r="O610" s="472" t="s">
        <v>666</v>
      </c>
      <c r="P610" s="472" t="s">
        <v>491</v>
      </c>
      <c r="Q610" s="473">
        <v>0.8</v>
      </c>
      <c r="R610" s="473">
        <v>0.8</v>
      </c>
      <c r="S610" s="497">
        <v>0.85</v>
      </c>
      <c r="T610" s="497">
        <v>0.55000000000000004</v>
      </c>
      <c r="U610" s="170" t="str">
        <f t="shared" si="45"/>
        <v>NON</v>
      </c>
      <c r="V610" s="171" t="str">
        <f t="shared" si="46"/>
        <v>SI</v>
      </c>
      <c r="AM610" s="586"/>
      <c r="AN610" s="472">
        <v>52789</v>
      </c>
      <c r="AO610" s="472" t="s">
        <v>666</v>
      </c>
      <c r="AP610" s="472"/>
      <c r="AQ610" s="473"/>
      <c r="AR610" s="473"/>
      <c r="AS610" s="169"/>
      <c r="AT610" s="169"/>
      <c r="AU610" s="170" t="str">
        <f t="shared" si="47"/>
        <v>----</v>
      </c>
      <c r="AV610" s="171" t="str">
        <f t="shared" si="48"/>
        <v>----</v>
      </c>
      <c r="BM610" s="586"/>
      <c r="BN610" s="472">
        <v>52789</v>
      </c>
      <c r="BO610" s="472" t="s">
        <v>666</v>
      </c>
      <c r="BP610" s="472"/>
      <c r="BQ610" s="473"/>
      <c r="BR610" s="473"/>
      <c r="BS610" s="169"/>
      <c r="BT610" s="169"/>
      <c r="BU610" s="170" t="str">
        <f t="shared" si="49"/>
        <v>----</v>
      </c>
      <c r="BV610" s="171" t="str">
        <f t="shared" si="50"/>
        <v>----</v>
      </c>
    </row>
    <row r="611" spans="13:74" ht="24">
      <c r="M611" s="586"/>
      <c r="N611" s="472">
        <v>52790</v>
      </c>
      <c r="O611" s="472" t="s">
        <v>667</v>
      </c>
      <c r="P611" s="472" t="s">
        <v>491</v>
      </c>
      <c r="Q611" s="473">
        <v>1</v>
      </c>
      <c r="R611" s="473">
        <v>0.8</v>
      </c>
      <c r="S611" s="497">
        <v>0.85</v>
      </c>
      <c r="T611" s="497">
        <v>0.55000000000000004</v>
      </c>
      <c r="U611" s="170" t="str">
        <f t="shared" si="45"/>
        <v>SI</v>
      </c>
      <c r="V611" s="171" t="str">
        <f t="shared" si="46"/>
        <v>SI</v>
      </c>
      <c r="AM611" s="586"/>
      <c r="AN611" s="472">
        <v>52790</v>
      </c>
      <c r="AO611" s="472" t="s">
        <v>667</v>
      </c>
      <c r="AP611" s="472"/>
      <c r="AQ611" s="473"/>
      <c r="AR611" s="473"/>
      <c r="AS611" s="169"/>
      <c r="AT611" s="169"/>
      <c r="AU611" s="170" t="str">
        <f t="shared" si="47"/>
        <v>----</v>
      </c>
      <c r="AV611" s="171" t="str">
        <f t="shared" si="48"/>
        <v>----</v>
      </c>
      <c r="BM611" s="586"/>
      <c r="BN611" s="472">
        <v>52790</v>
      </c>
      <c r="BO611" s="472" t="s">
        <v>667</v>
      </c>
      <c r="BP611" s="472"/>
      <c r="BQ611" s="473"/>
      <c r="BR611" s="473"/>
      <c r="BS611" s="169"/>
      <c r="BT611" s="169"/>
      <c r="BU611" s="170" t="str">
        <f t="shared" si="49"/>
        <v>----</v>
      </c>
      <c r="BV611" s="171" t="str">
        <f t="shared" si="50"/>
        <v>----</v>
      </c>
    </row>
    <row r="612" spans="13:74" ht="24">
      <c r="M612" s="586"/>
      <c r="N612" s="472">
        <v>52791</v>
      </c>
      <c r="O612" s="472" t="s">
        <v>668</v>
      </c>
      <c r="P612" s="472" t="s">
        <v>491</v>
      </c>
      <c r="Q612" s="473">
        <v>1</v>
      </c>
      <c r="R612" s="473">
        <v>0.75</v>
      </c>
      <c r="S612" s="497">
        <v>0.85</v>
      </c>
      <c r="T612" s="497">
        <v>0.55000000000000004</v>
      </c>
      <c r="U612" s="170" t="str">
        <f t="shared" si="45"/>
        <v>SI</v>
      </c>
      <c r="V612" s="171" t="str">
        <f t="shared" si="46"/>
        <v>SI</v>
      </c>
      <c r="AM612" s="586"/>
      <c r="AN612" s="472">
        <v>52791</v>
      </c>
      <c r="AO612" s="472" t="s">
        <v>668</v>
      </c>
      <c r="AP612" s="472"/>
      <c r="AQ612" s="473"/>
      <c r="AR612" s="473"/>
      <c r="AS612" s="169"/>
      <c r="AT612" s="169"/>
      <c r="AU612" s="170" t="str">
        <f t="shared" si="47"/>
        <v>----</v>
      </c>
      <c r="AV612" s="171" t="str">
        <f t="shared" si="48"/>
        <v>----</v>
      </c>
      <c r="BM612" s="586"/>
      <c r="BN612" s="472">
        <v>52791</v>
      </c>
      <c r="BO612" s="472" t="s">
        <v>668</v>
      </c>
      <c r="BP612" s="472"/>
      <c r="BQ612" s="473"/>
      <c r="BR612" s="473"/>
      <c r="BS612" s="169"/>
      <c r="BT612" s="169"/>
      <c r="BU612" s="170" t="str">
        <f t="shared" si="49"/>
        <v>----</v>
      </c>
      <c r="BV612" s="171" t="str">
        <f t="shared" si="50"/>
        <v>----</v>
      </c>
    </row>
    <row r="613" spans="13:74" ht="24">
      <c r="M613" s="586"/>
      <c r="N613" s="472">
        <v>52792</v>
      </c>
      <c r="O613" s="472" t="s">
        <v>669</v>
      </c>
      <c r="P613" s="472" t="s">
        <v>491</v>
      </c>
      <c r="Q613" s="473">
        <v>1</v>
      </c>
      <c r="R613" s="473">
        <v>0.75</v>
      </c>
      <c r="S613" s="497">
        <v>0.85</v>
      </c>
      <c r="T613" s="497">
        <v>0.55000000000000004</v>
      </c>
      <c r="U613" s="170" t="str">
        <f t="shared" si="45"/>
        <v>SI</v>
      </c>
      <c r="V613" s="171" t="str">
        <f t="shared" si="46"/>
        <v>SI</v>
      </c>
      <c r="AM613" s="586"/>
      <c r="AN613" s="472">
        <v>52792</v>
      </c>
      <c r="AO613" s="472" t="s">
        <v>669</v>
      </c>
      <c r="AP613" s="472"/>
      <c r="AQ613" s="473"/>
      <c r="AR613" s="473"/>
      <c r="AS613" s="169"/>
      <c r="AT613" s="169"/>
      <c r="AU613" s="170" t="str">
        <f t="shared" si="47"/>
        <v>----</v>
      </c>
      <c r="AV613" s="171" t="str">
        <f t="shared" si="48"/>
        <v>----</v>
      </c>
      <c r="BM613" s="586"/>
      <c r="BN613" s="472">
        <v>52792</v>
      </c>
      <c r="BO613" s="472" t="s">
        <v>669</v>
      </c>
      <c r="BP613" s="472"/>
      <c r="BQ613" s="473"/>
      <c r="BR613" s="473"/>
      <c r="BS613" s="169"/>
      <c r="BT613" s="169"/>
      <c r="BU613" s="170" t="str">
        <f t="shared" si="49"/>
        <v>----</v>
      </c>
      <c r="BV613" s="171" t="str">
        <f t="shared" si="50"/>
        <v>----</v>
      </c>
    </row>
    <row r="614" spans="13:74" ht="24">
      <c r="M614" s="586"/>
      <c r="N614" s="472">
        <v>52793</v>
      </c>
      <c r="O614" s="472" t="s">
        <v>670</v>
      </c>
      <c r="P614" s="472" t="s">
        <v>491</v>
      </c>
      <c r="Q614" s="473">
        <v>1</v>
      </c>
      <c r="R614" s="473">
        <v>1</v>
      </c>
      <c r="S614" s="497">
        <v>0.85</v>
      </c>
      <c r="T614" s="497">
        <v>0.55000000000000004</v>
      </c>
      <c r="U614" s="170" t="str">
        <f t="shared" si="45"/>
        <v>SI</v>
      </c>
      <c r="V614" s="171" t="str">
        <f t="shared" si="46"/>
        <v>SI</v>
      </c>
      <c r="AM614" s="586"/>
      <c r="AN614" s="472">
        <v>52793</v>
      </c>
      <c r="AO614" s="472" t="s">
        <v>670</v>
      </c>
      <c r="AP614" s="472"/>
      <c r="AQ614" s="473"/>
      <c r="AR614" s="473"/>
      <c r="AS614" s="169"/>
      <c r="AT614" s="169"/>
      <c r="AU614" s="170" t="str">
        <f t="shared" si="47"/>
        <v>----</v>
      </c>
      <c r="AV614" s="171" t="str">
        <f t="shared" si="48"/>
        <v>----</v>
      </c>
      <c r="BM614" s="586"/>
      <c r="BN614" s="472">
        <v>52793</v>
      </c>
      <c r="BO614" s="472" t="s">
        <v>670</v>
      </c>
      <c r="BP614" s="472"/>
      <c r="BQ614" s="473"/>
      <c r="BR614" s="473"/>
      <c r="BS614" s="169"/>
      <c r="BT614" s="169"/>
      <c r="BU614" s="170" t="str">
        <f t="shared" si="49"/>
        <v>----</v>
      </c>
      <c r="BV614" s="171" t="str">
        <f t="shared" si="50"/>
        <v>----</v>
      </c>
    </row>
    <row r="615" spans="13:74" ht="24">
      <c r="M615" s="586"/>
      <c r="N615" s="472">
        <v>52794</v>
      </c>
      <c r="O615" s="472" t="s">
        <v>671</v>
      </c>
      <c r="P615" s="472" t="s">
        <v>491</v>
      </c>
      <c r="Q615" s="473">
        <v>1</v>
      </c>
      <c r="R615" s="473">
        <v>1</v>
      </c>
      <c r="S615" s="497">
        <v>0.85</v>
      </c>
      <c r="T615" s="497">
        <v>0.55000000000000004</v>
      </c>
      <c r="U615" s="170" t="str">
        <f t="shared" si="45"/>
        <v>SI</v>
      </c>
      <c r="V615" s="171" t="str">
        <f t="shared" si="46"/>
        <v>SI</v>
      </c>
      <c r="AM615" s="586"/>
      <c r="AN615" s="472">
        <v>52794</v>
      </c>
      <c r="AO615" s="472" t="s">
        <v>671</v>
      </c>
      <c r="AP615" s="472"/>
      <c r="AQ615" s="473"/>
      <c r="AR615" s="473"/>
      <c r="AS615" s="169"/>
      <c r="AT615" s="169"/>
      <c r="AU615" s="170" t="str">
        <f t="shared" si="47"/>
        <v>----</v>
      </c>
      <c r="AV615" s="171" t="str">
        <f t="shared" si="48"/>
        <v>----</v>
      </c>
      <c r="BM615" s="586"/>
      <c r="BN615" s="472">
        <v>52794</v>
      </c>
      <c r="BO615" s="472" t="s">
        <v>671</v>
      </c>
      <c r="BP615" s="472"/>
      <c r="BQ615" s="473"/>
      <c r="BR615" s="473"/>
      <c r="BS615" s="169"/>
      <c r="BT615" s="169"/>
      <c r="BU615" s="170" t="str">
        <f t="shared" si="49"/>
        <v>----</v>
      </c>
      <c r="BV615" s="171" t="str">
        <f t="shared" si="50"/>
        <v>----</v>
      </c>
    </row>
    <row r="616" spans="13:74">
      <c r="M616" s="586"/>
      <c r="N616" s="472">
        <v>52795</v>
      </c>
      <c r="O616" s="472" t="s">
        <v>672</v>
      </c>
      <c r="P616" s="472" t="s">
        <v>491</v>
      </c>
      <c r="Q616" s="473">
        <v>1</v>
      </c>
      <c r="R616" s="473">
        <v>1</v>
      </c>
      <c r="S616" s="497">
        <v>0.85</v>
      </c>
      <c r="T616" s="497">
        <v>0.55000000000000004</v>
      </c>
      <c r="U616" s="170" t="str">
        <f t="shared" si="45"/>
        <v>SI</v>
      </c>
      <c r="V616" s="171" t="str">
        <f t="shared" si="46"/>
        <v>SI</v>
      </c>
      <c r="AM616" s="586"/>
      <c r="AN616" s="472">
        <v>52795</v>
      </c>
      <c r="AO616" s="472" t="s">
        <v>672</v>
      </c>
      <c r="AP616" s="472"/>
      <c r="AQ616" s="473"/>
      <c r="AR616" s="473"/>
      <c r="AS616" s="169"/>
      <c r="AT616" s="169"/>
      <c r="AU616" s="170" t="str">
        <f t="shared" si="47"/>
        <v>----</v>
      </c>
      <c r="AV616" s="171" t="str">
        <f t="shared" si="48"/>
        <v>----</v>
      </c>
      <c r="BM616" s="586"/>
      <c r="BN616" s="472">
        <v>52795</v>
      </c>
      <c r="BO616" s="472" t="s">
        <v>672</v>
      </c>
      <c r="BP616" s="472"/>
      <c r="BQ616" s="473"/>
      <c r="BR616" s="473"/>
      <c r="BS616" s="169"/>
      <c r="BT616" s="169"/>
      <c r="BU616" s="170" t="str">
        <f t="shared" si="49"/>
        <v>----</v>
      </c>
      <c r="BV616" s="171" t="str">
        <f t="shared" si="50"/>
        <v>----</v>
      </c>
    </row>
    <row r="617" spans="13:74" ht="24">
      <c r="M617" s="586"/>
      <c r="N617" s="472">
        <v>52797</v>
      </c>
      <c r="O617" s="472" t="s">
        <v>673</v>
      </c>
      <c r="P617" s="472" t="s">
        <v>491</v>
      </c>
      <c r="Q617" s="473">
        <v>1</v>
      </c>
      <c r="R617" s="473">
        <v>1</v>
      </c>
      <c r="S617" s="497">
        <v>0.85</v>
      </c>
      <c r="T617" s="497">
        <v>0.55000000000000004</v>
      </c>
      <c r="U617" s="170" t="str">
        <f t="shared" si="45"/>
        <v>SI</v>
      </c>
      <c r="V617" s="171" t="str">
        <f t="shared" si="46"/>
        <v>SI</v>
      </c>
      <c r="AM617" s="586"/>
      <c r="AN617" s="472">
        <v>52797</v>
      </c>
      <c r="AO617" s="472" t="s">
        <v>673</v>
      </c>
      <c r="AP617" s="472"/>
      <c r="AQ617" s="473"/>
      <c r="AR617" s="473"/>
      <c r="AS617" s="169"/>
      <c r="AT617" s="169"/>
      <c r="AU617" s="170" t="str">
        <f t="shared" si="47"/>
        <v>----</v>
      </c>
      <c r="AV617" s="171" t="str">
        <f t="shared" si="48"/>
        <v>----</v>
      </c>
      <c r="BM617" s="586"/>
      <c r="BN617" s="472">
        <v>52797</v>
      </c>
      <c r="BO617" s="472" t="s">
        <v>673</v>
      </c>
      <c r="BP617" s="472"/>
      <c r="BQ617" s="473"/>
      <c r="BR617" s="473"/>
      <c r="BS617" s="169"/>
      <c r="BT617" s="169"/>
      <c r="BU617" s="170" t="str">
        <f t="shared" si="49"/>
        <v>----</v>
      </c>
      <c r="BV617" s="171" t="str">
        <f t="shared" si="50"/>
        <v>----</v>
      </c>
    </row>
    <row r="618" spans="13:74" ht="24">
      <c r="M618" s="586"/>
      <c r="N618" s="472">
        <v>52798</v>
      </c>
      <c r="O618" s="472" t="s">
        <v>674</v>
      </c>
      <c r="P618" s="472" t="s">
        <v>491</v>
      </c>
      <c r="Q618" s="473">
        <v>1</v>
      </c>
      <c r="R618" s="473">
        <v>1</v>
      </c>
      <c r="S618" s="497">
        <v>0.85</v>
      </c>
      <c r="T618" s="497">
        <v>0.55000000000000004</v>
      </c>
      <c r="U618" s="170" t="str">
        <f t="shared" si="45"/>
        <v>SI</v>
      </c>
      <c r="V618" s="171" t="str">
        <f t="shared" si="46"/>
        <v>SI</v>
      </c>
      <c r="AM618" s="586"/>
      <c r="AN618" s="472">
        <v>52798</v>
      </c>
      <c r="AO618" s="472" t="s">
        <v>674</v>
      </c>
      <c r="AP618" s="472"/>
      <c r="AQ618" s="473"/>
      <c r="AR618" s="473"/>
      <c r="AS618" s="169"/>
      <c r="AT618" s="169"/>
      <c r="AU618" s="170" t="str">
        <f t="shared" si="47"/>
        <v>----</v>
      </c>
      <c r="AV618" s="171" t="str">
        <f t="shared" si="48"/>
        <v>----</v>
      </c>
      <c r="BM618" s="586"/>
      <c r="BN618" s="472">
        <v>52798</v>
      </c>
      <c r="BO618" s="472" t="s">
        <v>674</v>
      </c>
      <c r="BP618" s="472"/>
      <c r="BQ618" s="473"/>
      <c r="BR618" s="473"/>
      <c r="BS618" s="169"/>
      <c r="BT618" s="169"/>
      <c r="BU618" s="170" t="str">
        <f t="shared" si="49"/>
        <v>----</v>
      </c>
      <c r="BV618" s="171" t="str">
        <f t="shared" si="50"/>
        <v>----</v>
      </c>
    </row>
    <row r="619" spans="13:74" ht="24">
      <c r="M619" s="586"/>
      <c r="N619" s="472">
        <v>52799</v>
      </c>
      <c r="O619" s="472" t="s">
        <v>675</v>
      </c>
      <c r="P619" s="472" t="s">
        <v>491</v>
      </c>
      <c r="Q619" s="473">
        <v>1</v>
      </c>
      <c r="R619" s="473">
        <v>1</v>
      </c>
      <c r="S619" s="497">
        <v>0.85</v>
      </c>
      <c r="T619" s="497">
        <v>0.55000000000000004</v>
      </c>
      <c r="U619" s="170" t="str">
        <f t="shared" si="45"/>
        <v>SI</v>
      </c>
      <c r="V619" s="171" t="str">
        <f t="shared" si="46"/>
        <v>SI</v>
      </c>
      <c r="AM619" s="586"/>
      <c r="AN619" s="472">
        <v>52799</v>
      </c>
      <c r="AO619" s="472" t="s">
        <v>675</v>
      </c>
      <c r="AP619" s="472"/>
      <c r="AQ619" s="473"/>
      <c r="AR619" s="473"/>
      <c r="AS619" s="169"/>
      <c r="AT619" s="169"/>
      <c r="AU619" s="170" t="str">
        <f t="shared" si="47"/>
        <v>----</v>
      </c>
      <c r="AV619" s="171" t="str">
        <f t="shared" si="48"/>
        <v>----</v>
      </c>
      <c r="BM619" s="586"/>
      <c r="BN619" s="472">
        <v>52799</v>
      </c>
      <c r="BO619" s="472" t="s">
        <v>675</v>
      </c>
      <c r="BP619" s="472"/>
      <c r="BQ619" s="473"/>
      <c r="BR619" s="473"/>
      <c r="BS619" s="169"/>
      <c r="BT619" s="169"/>
      <c r="BU619" s="170" t="str">
        <f t="shared" si="49"/>
        <v>----</v>
      </c>
      <c r="BV619" s="171" t="str">
        <f t="shared" si="50"/>
        <v>----</v>
      </c>
    </row>
    <row r="620" spans="13:74">
      <c r="M620" s="586"/>
      <c r="N620" s="472">
        <v>52800</v>
      </c>
      <c r="O620" s="472" t="s">
        <v>676</v>
      </c>
      <c r="P620" s="472" t="s">
        <v>491</v>
      </c>
      <c r="Q620" s="473">
        <v>1</v>
      </c>
      <c r="R620" s="473">
        <v>1</v>
      </c>
      <c r="S620" s="497">
        <v>0.85</v>
      </c>
      <c r="T620" s="497">
        <v>0.55000000000000004</v>
      </c>
      <c r="U620" s="170" t="str">
        <f t="shared" si="45"/>
        <v>SI</v>
      </c>
      <c r="V620" s="171" t="str">
        <f t="shared" si="46"/>
        <v>SI</v>
      </c>
      <c r="AM620" s="586"/>
      <c r="AN620" s="472">
        <v>52800</v>
      </c>
      <c r="AO620" s="472" t="s">
        <v>676</v>
      </c>
      <c r="AP620" s="472"/>
      <c r="AQ620" s="473"/>
      <c r="AR620" s="473"/>
      <c r="AS620" s="169"/>
      <c r="AT620" s="169"/>
      <c r="AU620" s="170" t="str">
        <f t="shared" si="47"/>
        <v>----</v>
      </c>
      <c r="AV620" s="171" t="str">
        <f t="shared" si="48"/>
        <v>----</v>
      </c>
      <c r="BM620" s="586"/>
      <c r="BN620" s="472">
        <v>52800</v>
      </c>
      <c r="BO620" s="472" t="s">
        <v>676</v>
      </c>
      <c r="BP620" s="472"/>
      <c r="BQ620" s="473"/>
      <c r="BR620" s="473"/>
      <c r="BS620" s="169"/>
      <c r="BT620" s="169"/>
      <c r="BU620" s="170" t="str">
        <f t="shared" si="49"/>
        <v>----</v>
      </c>
      <c r="BV620" s="171" t="str">
        <f t="shared" si="50"/>
        <v>----</v>
      </c>
    </row>
    <row r="621" spans="13:74">
      <c r="M621" s="586"/>
      <c r="N621" s="472">
        <v>52801</v>
      </c>
      <c r="O621" s="472" t="s">
        <v>677</v>
      </c>
      <c r="P621" s="472" t="s">
        <v>491</v>
      </c>
      <c r="Q621" s="473">
        <v>1</v>
      </c>
      <c r="R621" s="473">
        <v>1</v>
      </c>
      <c r="S621" s="497">
        <v>0.85</v>
      </c>
      <c r="T621" s="497">
        <v>0.55000000000000004</v>
      </c>
      <c r="U621" s="170" t="str">
        <f t="shared" si="45"/>
        <v>SI</v>
      </c>
      <c r="V621" s="171" t="str">
        <f t="shared" si="46"/>
        <v>SI</v>
      </c>
      <c r="AM621" s="586"/>
      <c r="AN621" s="472">
        <v>52801</v>
      </c>
      <c r="AO621" s="472" t="s">
        <v>677</v>
      </c>
      <c r="AP621" s="472"/>
      <c r="AQ621" s="473"/>
      <c r="AR621" s="473"/>
      <c r="AS621" s="169"/>
      <c r="AT621" s="169"/>
      <c r="AU621" s="170" t="str">
        <f t="shared" si="47"/>
        <v>----</v>
      </c>
      <c r="AV621" s="171" t="str">
        <f t="shared" si="48"/>
        <v>----</v>
      </c>
      <c r="BM621" s="586"/>
      <c r="BN621" s="472">
        <v>52801</v>
      </c>
      <c r="BO621" s="472" t="s">
        <v>677</v>
      </c>
      <c r="BP621" s="472"/>
      <c r="BQ621" s="473"/>
      <c r="BR621" s="473"/>
      <c r="BS621" s="169"/>
      <c r="BT621" s="169"/>
      <c r="BU621" s="170" t="str">
        <f t="shared" si="49"/>
        <v>----</v>
      </c>
      <c r="BV621" s="171" t="str">
        <f t="shared" si="50"/>
        <v>----</v>
      </c>
    </row>
    <row r="622" spans="13:74">
      <c r="M622" s="586"/>
      <c r="N622" s="472">
        <v>52805</v>
      </c>
      <c r="O622" s="472" t="s">
        <v>647</v>
      </c>
      <c r="P622" s="472" t="s">
        <v>491</v>
      </c>
      <c r="Q622" s="473">
        <v>1</v>
      </c>
      <c r="R622" s="473">
        <v>0.66666666666666696</v>
      </c>
      <c r="S622" s="497">
        <v>0.85</v>
      </c>
      <c r="T622" s="497">
        <v>0.55000000000000004</v>
      </c>
      <c r="U622" s="170" t="str">
        <f t="shared" si="45"/>
        <v>SI</v>
      </c>
      <c r="V622" s="171" t="str">
        <f t="shared" si="46"/>
        <v>SI</v>
      </c>
      <c r="AM622" s="586"/>
      <c r="AN622" s="472">
        <v>52805</v>
      </c>
      <c r="AO622" s="472" t="s">
        <v>647</v>
      </c>
      <c r="AP622" s="472"/>
      <c r="AQ622" s="473"/>
      <c r="AR622" s="473"/>
      <c r="AS622" s="169"/>
      <c r="AT622" s="169"/>
      <c r="AU622" s="170" t="str">
        <f t="shared" si="47"/>
        <v>----</v>
      </c>
      <c r="AV622" s="171" t="str">
        <f t="shared" si="48"/>
        <v>----</v>
      </c>
      <c r="BM622" s="586"/>
      <c r="BN622" s="472">
        <v>52805</v>
      </c>
      <c r="BO622" s="472" t="s">
        <v>647</v>
      </c>
      <c r="BP622" s="472"/>
      <c r="BQ622" s="473"/>
      <c r="BR622" s="473"/>
      <c r="BS622" s="169"/>
      <c r="BT622" s="169"/>
      <c r="BU622" s="170" t="str">
        <f t="shared" si="49"/>
        <v>----</v>
      </c>
      <c r="BV622" s="171" t="str">
        <f t="shared" si="50"/>
        <v>----</v>
      </c>
    </row>
    <row r="623" spans="13:74" ht="24">
      <c r="M623" s="586"/>
      <c r="N623" s="472">
        <v>52829</v>
      </c>
      <c r="O623" s="472" t="s">
        <v>678</v>
      </c>
      <c r="P623" s="472" t="s">
        <v>491</v>
      </c>
      <c r="Q623" s="473">
        <v>1</v>
      </c>
      <c r="R623" s="473">
        <v>1</v>
      </c>
      <c r="S623" s="497">
        <v>0.85</v>
      </c>
      <c r="T623" s="497">
        <v>0.55000000000000004</v>
      </c>
      <c r="U623" s="170" t="str">
        <f t="shared" si="45"/>
        <v>SI</v>
      </c>
      <c r="V623" s="171" t="str">
        <f t="shared" si="46"/>
        <v>SI</v>
      </c>
      <c r="AM623" s="586"/>
      <c r="AN623" s="472">
        <v>52829</v>
      </c>
      <c r="AO623" s="472" t="s">
        <v>678</v>
      </c>
      <c r="AP623" s="472"/>
      <c r="AQ623" s="473"/>
      <c r="AR623" s="473"/>
      <c r="AS623" s="169"/>
      <c r="AT623" s="169"/>
      <c r="AU623" s="170" t="str">
        <f t="shared" si="47"/>
        <v>----</v>
      </c>
      <c r="AV623" s="171" t="str">
        <f t="shared" si="48"/>
        <v>----</v>
      </c>
      <c r="BM623" s="586"/>
      <c r="BN623" s="472">
        <v>52829</v>
      </c>
      <c r="BO623" s="472" t="s">
        <v>678</v>
      </c>
      <c r="BP623" s="472"/>
      <c r="BQ623" s="473"/>
      <c r="BR623" s="473"/>
      <c r="BS623" s="169"/>
      <c r="BT623" s="169"/>
      <c r="BU623" s="170" t="str">
        <f t="shared" si="49"/>
        <v>----</v>
      </c>
      <c r="BV623" s="171" t="str">
        <f t="shared" si="50"/>
        <v>----</v>
      </c>
    </row>
    <row r="624" spans="13:74">
      <c r="M624" s="586"/>
      <c r="N624" s="472">
        <v>52832</v>
      </c>
      <c r="O624" s="472" t="s">
        <v>679</v>
      </c>
      <c r="P624" s="472" t="s">
        <v>491</v>
      </c>
      <c r="Q624" s="473">
        <v>1</v>
      </c>
      <c r="R624" s="473">
        <v>1</v>
      </c>
      <c r="S624" s="497">
        <v>0.85</v>
      </c>
      <c r="T624" s="497">
        <v>0.55000000000000004</v>
      </c>
      <c r="U624" s="170" t="str">
        <f t="shared" si="45"/>
        <v>SI</v>
      </c>
      <c r="V624" s="171" t="str">
        <f t="shared" si="46"/>
        <v>SI</v>
      </c>
      <c r="AM624" s="586"/>
      <c r="AN624" s="472">
        <v>52832</v>
      </c>
      <c r="AO624" s="472" t="s">
        <v>679</v>
      </c>
      <c r="AP624" s="472"/>
      <c r="AQ624" s="473"/>
      <c r="AR624" s="473"/>
      <c r="AS624" s="169"/>
      <c r="AT624" s="169"/>
      <c r="AU624" s="170" t="str">
        <f t="shared" si="47"/>
        <v>----</v>
      </c>
      <c r="AV624" s="171" t="str">
        <f t="shared" si="48"/>
        <v>----</v>
      </c>
      <c r="BM624" s="586"/>
      <c r="BN624" s="472">
        <v>52832</v>
      </c>
      <c r="BO624" s="472" t="s">
        <v>679</v>
      </c>
      <c r="BP624" s="472"/>
      <c r="BQ624" s="473"/>
      <c r="BR624" s="473"/>
      <c r="BS624" s="169"/>
      <c r="BT624" s="169"/>
      <c r="BU624" s="170" t="str">
        <f t="shared" si="49"/>
        <v>----</v>
      </c>
      <c r="BV624" s="171" t="str">
        <f t="shared" si="50"/>
        <v>----</v>
      </c>
    </row>
    <row r="625" spans="13:74">
      <c r="M625" s="586"/>
      <c r="N625" s="472">
        <v>52835</v>
      </c>
      <c r="O625" s="472" t="s">
        <v>680</v>
      </c>
      <c r="P625" s="472" t="s">
        <v>491</v>
      </c>
      <c r="Q625" s="473">
        <v>1</v>
      </c>
      <c r="R625" s="473">
        <v>1</v>
      </c>
      <c r="S625" s="497">
        <v>0.85</v>
      </c>
      <c r="T625" s="497">
        <v>0.55000000000000004</v>
      </c>
      <c r="U625" s="170" t="str">
        <f t="shared" si="45"/>
        <v>SI</v>
      </c>
      <c r="V625" s="171" t="str">
        <f t="shared" si="46"/>
        <v>SI</v>
      </c>
      <c r="AM625" s="586"/>
      <c r="AN625" s="472">
        <v>52835</v>
      </c>
      <c r="AO625" s="472" t="s">
        <v>680</v>
      </c>
      <c r="AP625" s="472"/>
      <c r="AQ625" s="473"/>
      <c r="AR625" s="473"/>
      <c r="AS625" s="169"/>
      <c r="AT625" s="169"/>
      <c r="AU625" s="170" t="str">
        <f t="shared" si="47"/>
        <v>----</v>
      </c>
      <c r="AV625" s="171" t="str">
        <f t="shared" si="48"/>
        <v>----</v>
      </c>
      <c r="BM625" s="586"/>
      <c r="BN625" s="472">
        <v>52835</v>
      </c>
      <c r="BO625" s="472" t="s">
        <v>680</v>
      </c>
      <c r="BP625" s="472"/>
      <c r="BQ625" s="473"/>
      <c r="BR625" s="473"/>
      <c r="BS625" s="169"/>
      <c r="BT625" s="169"/>
      <c r="BU625" s="170" t="str">
        <f t="shared" si="49"/>
        <v>----</v>
      </c>
      <c r="BV625" s="171" t="str">
        <f t="shared" si="50"/>
        <v>----</v>
      </c>
    </row>
    <row r="626" spans="13:74" ht="24">
      <c r="M626" s="586"/>
      <c r="N626" s="472">
        <v>53071</v>
      </c>
      <c r="O626" s="472" t="s">
        <v>681</v>
      </c>
      <c r="P626" s="472" t="s">
        <v>491</v>
      </c>
      <c r="Q626" s="473">
        <v>1</v>
      </c>
      <c r="R626" s="473">
        <v>1</v>
      </c>
      <c r="S626" s="497">
        <v>0.85</v>
      </c>
      <c r="T626" s="497">
        <v>0.55000000000000004</v>
      </c>
      <c r="U626" s="170" t="str">
        <f t="shared" si="45"/>
        <v>SI</v>
      </c>
      <c r="V626" s="171" t="str">
        <f t="shared" si="46"/>
        <v>SI</v>
      </c>
      <c r="AM626" s="586"/>
      <c r="AN626" s="472">
        <v>53071</v>
      </c>
      <c r="AO626" s="472" t="s">
        <v>681</v>
      </c>
      <c r="AP626" s="472"/>
      <c r="AQ626" s="473"/>
      <c r="AR626" s="473"/>
      <c r="AS626" s="169"/>
      <c r="AT626" s="169"/>
      <c r="AU626" s="170" t="str">
        <f t="shared" si="47"/>
        <v>----</v>
      </c>
      <c r="AV626" s="171" t="str">
        <f t="shared" si="48"/>
        <v>----</v>
      </c>
      <c r="BM626" s="586"/>
      <c r="BN626" s="472">
        <v>53071</v>
      </c>
      <c r="BO626" s="472" t="s">
        <v>681</v>
      </c>
      <c r="BP626" s="472"/>
      <c r="BQ626" s="473"/>
      <c r="BR626" s="473"/>
      <c r="BS626" s="169"/>
      <c r="BT626" s="169"/>
      <c r="BU626" s="170" t="str">
        <f t="shared" si="49"/>
        <v>----</v>
      </c>
      <c r="BV626" s="171" t="str">
        <f t="shared" si="50"/>
        <v>----</v>
      </c>
    </row>
    <row r="627" spans="13:74" ht="24">
      <c r="M627" s="586"/>
      <c r="N627" s="472">
        <v>53072</v>
      </c>
      <c r="O627" s="472" t="s">
        <v>682</v>
      </c>
      <c r="P627" s="472" t="s">
        <v>491</v>
      </c>
      <c r="Q627" s="473">
        <v>1</v>
      </c>
      <c r="R627" s="473">
        <v>1</v>
      </c>
      <c r="S627" s="497">
        <v>0.85</v>
      </c>
      <c r="T627" s="497">
        <v>0.55000000000000004</v>
      </c>
      <c r="U627" s="170" t="str">
        <f t="shared" si="45"/>
        <v>SI</v>
      </c>
      <c r="V627" s="171" t="str">
        <f t="shared" si="46"/>
        <v>SI</v>
      </c>
      <c r="AM627" s="586"/>
      <c r="AN627" s="472">
        <v>53072</v>
      </c>
      <c r="AO627" s="472" t="s">
        <v>682</v>
      </c>
      <c r="AP627" s="472"/>
      <c r="AQ627" s="473"/>
      <c r="AR627" s="473"/>
      <c r="AS627" s="169"/>
      <c r="AT627" s="169"/>
      <c r="AU627" s="170" t="str">
        <f t="shared" si="47"/>
        <v>----</v>
      </c>
      <c r="AV627" s="171" t="str">
        <f t="shared" si="48"/>
        <v>----</v>
      </c>
      <c r="BM627" s="586"/>
      <c r="BN627" s="472">
        <v>53072</v>
      </c>
      <c r="BO627" s="472" t="s">
        <v>682</v>
      </c>
      <c r="BP627" s="472"/>
      <c r="BQ627" s="473"/>
      <c r="BR627" s="473"/>
      <c r="BS627" s="169"/>
      <c r="BT627" s="169"/>
      <c r="BU627" s="170" t="str">
        <f t="shared" si="49"/>
        <v>----</v>
      </c>
      <c r="BV627" s="171" t="str">
        <f t="shared" si="50"/>
        <v>----</v>
      </c>
    </row>
    <row r="628" spans="13:74">
      <c r="M628" s="587"/>
      <c r="N628" s="474">
        <v>53074</v>
      </c>
      <c r="O628" s="474" t="s">
        <v>683</v>
      </c>
      <c r="P628" s="474" t="s">
        <v>491</v>
      </c>
      <c r="Q628" s="475">
        <v>1</v>
      </c>
      <c r="R628" s="475">
        <v>1</v>
      </c>
      <c r="S628" s="497">
        <v>0.85</v>
      </c>
      <c r="T628" s="497">
        <v>0.55000000000000004</v>
      </c>
      <c r="U628" s="477" t="str">
        <f t="shared" si="45"/>
        <v>SI</v>
      </c>
      <c r="V628" s="478" t="str">
        <f t="shared" si="46"/>
        <v>SI</v>
      </c>
      <c r="AM628" s="587"/>
      <c r="AN628" s="474">
        <v>53074</v>
      </c>
      <c r="AO628" s="474" t="s">
        <v>683</v>
      </c>
      <c r="AP628" s="474"/>
      <c r="AQ628" s="475"/>
      <c r="AR628" s="475"/>
      <c r="AS628" s="476"/>
      <c r="AT628" s="476"/>
      <c r="AU628" s="477" t="str">
        <f t="shared" si="47"/>
        <v>----</v>
      </c>
      <c r="AV628" s="478" t="str">
        <f t="shared" si="48"/>
        <v>----</v>
      </c>
      <c r="BM628" s="587"/>
      <c r="BN628" s="474">
        <v>53074</v>
      </c>
      <c r="BO628" s="474" t="s">
        <v>683</v>
      </c>
      <c r="BP628" s="474"/>
      <c r="BQ628" s="475"/>
      <c r="BR628" s="475"/>
      <c r="BS628" s="476"/>
      <c r="BT628" s="476"/>
      <c r="BU628" s="477" t="str">
        <f t="shared" si="49"/>
        <v>----</v>
      </c>
      <c r="BV628" s="478" t="str">
        <f t="shared" si="50"/>
        <v>----</v>
      </c>
    </row>
    <row r="629" spans="13:74">
      <c r="M629" s="479"/>
      <c r="N629" s="479"/>
      <c r="O629" s="480"/>
      <c r="P629" s="481"/>
      <c r="Q629" s="25"/>
      <c r="R629" s="25"/>
      <c r="S629" s="25"/>
      <c r="T629" s="25"/>
      <c r="U629" s="25"/>
      <c r="V629" s="25"/>
      <c r="AM629" s="479"/>
      <c r="AN629" s="479"/>
      <c r="AO629" s="480"/>
      <c r="AP629" s="481"/>
      <c r="AQ629" s="25"/>
      <c r="AR629" s="25"/>
      <c r="AS629" s="25"/>
      <c r="AT629" s="25"/>
      <c r="AU629" s="25"/>
      <c r="AV629" s="25"/>
      <c r="BM629" s="479"/>
      <c r="BN629" s="479"/>
      <c r="BO629" s="480"/>
      <c r="BP629" s="481"/>
      <c r="BQ629" s="25"/>
      <c r="BR629" s="25"/>
      <c r="BS629" s="25"/>
      <c r="BT629" s="25"/>
      <c r="BU629" s="25"/>
      <c r="BV629" s="25"/>
    </row>
    <row r="630" spans="13:74">
      <c r="M630" s="479"/>
      <c r="N630" s="479"/>
      <c r="O630" s="480"/>
      <c r="P630" s="481"/>
      <c r="Q630" s="25"/>
      <c r="R630" s="25"/>
      <c r="S630" s="25"/>
      <c r="T630" s="25"/>
      <c r="U630" s="25"/>
      <c r="V630" s="25"/>
      <c r="AM630" s="479"/>
      <c r="AN630" s="479"/>
      <c r="AO630" s="480"/>
      <c r="AP630" s="481"/>
      <c r="AQ630" s="25"/>
      <c r="AR630" s="25"/>
      <c r="AS630" s="25"/>
      <c r="AT630" s="25"/>
      <c r="AU630" s="25"/>
      <c r="AV630" s="25"/>
      <c r="BM630" s="479"/>
      <c r="BN630" s="479"/>
      <c r="BO630" s="480"/>
      <c r="BP630" s="481"/>
      <c r="BQ630" s="25"/>
      <c r="BR630" s="25"/>
      <c r="BS630" s="25"/>
      <c r="BT630" s="25"/>
      <c r="BU630" s="25"/>
      <c r="BV630" s="25"/>
    </row>
    <row r="631" spans="13:74">
      <c r="M631" s="479"/>
      <c r="N631" s="479"/>
      <c r="O631" s="480"/>
      <c r="P631" s="481"/>
      <c r="Q631" s="25"/>
      <c r="R631" s="25"/>
      <c r="S631" s="25"/>
      <c r="T631" s="25"/>
      <c r="U631" s="25"/>
      <c r="V631" s="25"/>
      <c r="AM631" s="479"/>
      <c r="AN631" s="479"/>
      <c r="AO631" s="480"/>
      <c r="AP631" s="481"/>
      <c r="AQ631" s="25"/>
      <c r="AR631" s="25"/>
      <c r="AS631" s="25"/>
      <c r="AT631" s="25"/>
      <c r="AU631" s="25"/>
      <c r="AV631" s="25"/>
      <c r="BM631" s="479"/>
      <c r="BN631" s="479"/>
      <c r="BO631" s="480"/>
      <c r="BP631" s="481"/>
      <c r="BQ631" s="25"/>
      <c r="BR631" s="25"/>
      <c r="BS631" s="25"/>
      <c r="BT631" s="25"/>
      <c r="BU631" s="25"/>
      <c r="BV631" s="25"/>
    </row>
    <row r="632" spans="13:74">
      <c r="M632" s="479"/>
      <c r="N632" s="479"/>
      <c r="O632" s="480"/>
      <c r="P632" s="481"/>
      <c r="Q632" s="25"/>
      <c r="R632" s="25"/>
      <c r="S632" s="25"/>
      <c r="T632" s="25"/>
      <c r="U632" s="25"/>
      <c r="V632" s="25"/>
      <c r="AM632" s="479"/>
      <c r="AN632" s="479"/>
      <c r="AO632" s="480"/>
      <c r="AP632" s="481"/>
      <c r="AQ632" s="25"/>
      <c r="AR632" s="25"/>
      <c r="AS632" s="25"/>
      <c r="AT632" s="25"/>
      <c r="AU632" s="25"/>
      <c r="AV632" s="25"/>
      <c r="BM632" s="479"/>
      <c r="BN632" s="479"/>
      <c r="BO632" s="480"/>
      <c r="BP632" s="481"/>
      <c r="BQ632" s="25"/>
      <c r="BR632" s="25"/>
      <c r="BS632" s="25"/>
      <c r="BT632" s="25"/>
      <c r="BU632" s="25"/>
      <c r="BV632" s="25"/>
    </row>
    <row r="633" spans="13:74">
      <c r="M633" s="479"/>
      <c r="N633" s="479"/>
      <c r="O633" s="480"/>
      <c r="P633" s="481"/>
      <c r="Q633" s="25"/>
      <c r="R633" s="25"/>
      <c r="S633" s="25"/>
      <c r="T633" s="25"/>
      <c r="U633" s="25"/>
      <c r="V633" s="25"/>
      <c r="AM633" s="479"/>
      <c r="AN633" s="479"/>
      <c r="AO633" s="480"/>
      <c r="AP633" s="481"/>
      <c r="AQ633" s="25"/>
      <c r="AR633" s="25"/>
      <c r="AS633" s="25"/>
      <c r="AT633" s="25"/>
      <c r="AU633" s="25"/>
      <c r="AV633" s="25"/>
      <c r="BM633" s="479"/>
      <c r="BN633" s="479"/>
      <c r="BO633" s="480"/>
      <c r="BP633" s="481"/>
      <c r="BQ633" s="25"/>
      <c r="BR633" s="25"/>
      <c r="BS633" s="25"/>
      <c r="BT633" s="25"/>
      <c r="BU633" s="25"/>
      <c r="BV633" s="25"/>
    </row>
    <row r="634" spans="13:74">
      <c r="M634" s="479"/>
      <c r="N634" s="479"/>
      <c r="O634" s="480"/>
      <c r="P634" s="481"/>
      <c r="Q634" s="25"/>
      <c r="R634" s="25"/>
      <c r="S634" s="25"/>
      <c r="T634" s="25"/>
      <c r="U634" s="25"/>
      <c r="V634" s="25"/>
      <c r="AM634" s="479"/>
      <c r="AN634" s="479"/>
      <c r="AO634" s="480"/>
      <c r="AP634" s="481"/>
      <c r="AQ634" s="25"/>
      <c r="AR634" s="25"/>
      <c r="AS634" s="25"/>
      <c r="AT634" s="25"/>
      <c r="AU634" s="25"/>
      <c r="AV634" s="25"/>
      <c r="BM634" s="479"/>
      <c r="BN634" s="479"/>
      <c r="BO634" s="480"/>
      <c r="BP634" s="481"/>
      <c r="BQ634" s="25"/>
      <c r="BR634" s="25"/>
      <c r="BS634" s="25"/>
      <c r="BT634" s="25"/>
      <c r="BU634" s="25"/>
      <c r="BV634" s="25"/>
    </row>
    <row r="635" spans="13:74">
      <c r="M635" s="479"/>
      <c r="N635" s="479"/>
      <c r="O635" s="480"/>
      <c r="P635" s="481"/>
      <c r="Q635" s="25"/>
      <c r="R635" s="25"/>
      <c r="S635" s="25"/>
      <c r="T635" s="25"/>
      <c r="U635" s="25"/>
      <c r="V635" s="25"/>
      <c r="AM635" s="479"/>
      <c r="AN635" s="479"/>
      <c r="AO635" s="480"/>
      <c r="AP635" s="481"/>
      <c r="AQ635" s="25"/>
      <c r="AR635" s="25"/>
      <c r="AS635" s="25"/>
      <c r="AT635" s="25"/>
      <c r="AU635" s="25"/>
      <c r="AV635" s="25"/>
      <c r="BM635" s="479"/>
      <c r="BN635" s="479"/>
      <c r="BO635" s="480"/>
      <c r="BP635" s="481"/>
      <c r="BQ635" s="25"/>
      <c r="BR635" s="25"/>
      <c r="BS635" s="25"/>
      <c r="BT635" s="25"/>
      <c r="BU635" s="25"/>
      <c r="BV635" s="25"/>
    </row>
    <row r="636" spans="13:74">
      <c r="M636" s="479"/>
      <c r="N636" s="479"/>
      <c r="O636" s="480"/>
      <c r="P636" s="481"/>
      <c r="Q636" s="25"/>
      <c r="R636" s="25"/>
      <c r="S636" s="25"/>
      <c r="T636" s="25"/>
      <c r="U636" s="25"/>
      <c r="V636" s="25"/>
      <c r="AM636" s="479"/>
      <c r="AN636" s="479"/>
      <c r="AO636" s="480"/>
      <c r="AP636" s="481"/>
      <c r="AQ636" s="25"/>
      <c r="AR636" s="25"/>
      <c r="AS636" s="25"/>
      <c r="AT636" s="25"/>
      <c r="AU636" s="25"/>
      <c r="AV636" s="25"/>
      <c r="BM636" s="479"/>
      <c r="BN636" s="479"/>
      <c r="BO636" s="480"/>
      <c r="BP636" s="481"/>
      <c r="BQ636" s="25"/>
      <c r="BR636" s="25"/>
      <c r="BS636" s="25"/>
      <c r="BT636" s="25"/>
      <c r="BU636" s="25"/>
      <c r="BV636" s="25"/>
    </row>
    <row r="637" spans="13:74">
      <c r="M637" s="479"/>
      <c r="N637" s="479"/>
      <c r="O637" s="480"/>
      <c r="P637" s="481"/>
      <c r="Q637" s="25"/>
      <c r="R637" s="25"/>
      <c r="S637" s="25"/>
      <c r="T637" s="25"/>
      <c r="U637" s="25"/>
      <c r="V637" s="25"/>
      <c r="AM637" s="479"/>
      <c r="AN637" s="479"/>
      <c r="AO637" s="480"/>
      <c r="AP637" s="481"/>
      <c r="AQ637" s="25"/>
      <c r="AR637" s="25"/>
      <c r="AS637" s="25"/>
      <c r="AT637" s="25"/>
      <c r="AU637" s="25"/>
      <c r="AV637" s="25"/>
      <c r="BM637" s="479"/>
      <c r="BN637" s="479"/>
      <c r="BO637" s="480"/>
      <c r="BP637" s="481"/>
      <c r="BQ637" s="25"/>
      <c r="BR637" s="25"/>
      <c r="BS637" s="25"/>
      <c r="BT637" s="25"/>
      <c r="BU637" s="25"/>
      <c r="BV637" s="25"/>
    </row>
    <row r="638" spans="13:74">
      <c r="M638" s="479"/>
      <c r="N638" s="479"/>
      <c r="O638" s="480"/>
      <c r="P638" s="481"/>
      <c r="Q638" s="25"/>
      <c r="R638" s="25"/>
      <c r="S638" s="25"/>
      <c r="T638" s="25"/>
      <c r="U638" s="25"/>
      <c r="V638" s="25"/>
      <c r="AM638" s="479"/>
      <c r="AN638" s="479"/>
      <c r="AO638" s="480"/>
      <c r="AP638" s="481"/>
      <c r="AQ638" s="25"/>
      <c r="AR638" s="25"/>
      <c r="AS638" s="25"/>
      <c r="AT638" s="25"/>
      <c r="AU638" s="25"/>
      <c r="AV638" s="25"/>
      <c r="BM638" s="479"/>
      <c r="BN638" s="479"/>
      <c r="BO638" s="480"/>
      <c r="BP638" s="481"/>
      <c r="BQ638" s="25"/>
      <c r="BR638" s="25"/>
      <c r="BS638" s="25"/>
      <c r="BT638" s="25"/>
      <c r="BU638" s="25"/>
      <c r="BV638" s="25"/>
    </row>
    <row r="639" spans="13:74">
      <c r="M639" s="479"/>
      <c r="N639" s="479"/>
      <c r="O639" s="480"/>
      <c r="P639" s="481"/>
      <c r="Q639" s="25"/>
      <c r="R639" s="25"/>
      <c r="S639" s="25"/>
      <c r="T639" s="25"/>
      <c r="U639" s="25"/>
      <c r="V639" s="25"/>
      <c r="AM639" s="479"/>
      <c r="AN639" s="479"/>
      <c r="AO639" s="480"/>
      <c r="AP639" s="481"/>
      <c r="AQ639" s="25"/>
      <c r="AR639" s="25"/>
      <c r="AS639" s="25"/>
      <c r="AT639" s="25"/>
      <c r="AU639" s="25"/>
      <c r="AV639" s="25"/>
      <c r="BM639" s="479"/>
      <c r="BN639" s="479"/>
      <c r="BO639" s="480"/>
      <c r="BP639" s="481"/>
      <c r="BQ639" s="25"/>
      <c r="BR639" s="25"/>
      <c r="BS639" s="25"/>
      <c r="BT639" s="25"/>
      <c r="BU639" s="25"/>
      <c r="BV639" s="25"/>
    </row>
    <row r="640" spans="13:74">
      <c r="M640" s="479"/>
      <c r="N640" s="479"/>
      <c r="O640" s="480"/>
      <c r="P640" s="481"/>
      <c r="Q640" s="25"/>
      <c r="R640" s="25"/>
      <c r="S640" s="25"/>
      <c r="T640" s="25"/>
      <c r="U640" s="25"/>
      <c r="V640" s="25"/>
      <c r="AM640" s="479"/>
      <c r="AN640" s="479"/>
      <c r="AO640" s="480"/>
      <c r="AP640" s="481"/>
      <c r="AQ640" s="25"/>
      <c r="AR640" s="25"/>
      <c r="AS640" s="25"/>
      <c r="AT640" s="25"/>
      <c r="AU640" s="25"/>
      <c r="AV640" s="25"/>
      <c r="BM640" s="479"/>
      <c r="BN640" s="479"/>
      <c r="BO640" s="480"/>
      <c r="BP640" s="481"/>
      <c r="BQ640" s="25"/>
      <c r="BR640" s="25"/>
      <c r="BS640" s="25"/>
      <c r="BT640" s="25"/>
      <c r="BU640" s="25"/>
      <c r="BV640" s="25"/>
    </row>
    <row r="641" spans="13:74">
      <c r="M641" s="479"/>
      <c r="N641" s="479"/>
      <c r="O641" s="480"/>
      <c r="P641" s="481"/>
      <c r="Q641" s="25"/>
      <c r="R641" s="25"/>
      <c r="S641" s="25"/>
      <c r="T641" s="25"/>
      <c r="U641" s="25"/>
      <c r="V641" s="25"/>
      <c r="AM641" s="479"/>
      <c r="AN641" s="479"/>
      <c r="AO641" s="480"/>
      <c r="AP641" s="481"/>
      <c r="AQ641" s="25"/>
      <c r="AR641" s="25"/>
      <c r="AS641" s="25"/>
      <c r="AT641" s="25"/>
      <c r="AU641" s="25"/>
      <c r="AV641" s="25"/>
      <c r="BM641" s="479"/>
      <c r="BN641" s="479"/>
      <c r="BO641" s="480"/>
      <c r="BP641" s="481"/>
      <c r="BQ641" s="25"/>
      <c r="BR641" s="25"/>
      <c r="BS641" s="25"/>
      <c r="BT641" s="25"/>
      <c r="BU641" s="25"/>
      <c r="BV641" s="25"/>
    </row>
    <row r="642" spans="13:74">
      <c r="M642" s="479"/>
      <c r="N642" s="479"/>
      <c r="O642" s="480"/>
      <c r="P642" s="481"/>
      <c r="Q642" s="25"/>
      <c r="R642" s="25"/>
      <c r="S642" s="25"/>
      <c r="T642" s="25"/>
      <c r="U642" s="25"/>
      <c r="V642" s="25"/>
      <c r="AM642" s="479"/>
      <c r="AN642" s="479"/>
      <c r="AO642" s="480"/>
      <c r="AP642" s="481"/>
      <c r="AQ642" s="25"/>
      <c r="AR642" s="25"/>
      <c r="AS642" s="25"/>
      <c r="AT642" s="25"/>
      <c r="AU642" s="25"/>
      <c r="AV642" s="25"/>
      <c r="BM642" s="479"/>
      <c r="BN642" s="479"/>
      <c r="BO642" s="480"/>
      <c r="BP642" s="481"/>
      <c r="BQ642" s="25"/>
      <c r="BR642" s="25"/>
      <c r="BS642" s="25"/>
      <c r="BT642" s="25"/>
      <c r="BU642" s="25"/>
      <c r="BV642" s="25"/>
    </row>
    <row r="643" spans="13:74">
      <c r="M643" s="479"/>
      <c r="N643" s="479"/>
      <c r="O643" s="480"/>
      <c r="P643" s="481"/>
      <c r="Q643" s="25"/>
      <c r="R643" s="25"/>
      <c r="S643" s="25"/>
      <c r="T643" s="25"/>
      <c r="U643" s="25"/>
      <c r="V643" s="25"/>
      <c r="AM643" s="479"/>
      <c r="AN643" s="479"/>
      <c r="AO643" s="480"/>
      <c r="AP643" s="481"/>
      <c r="AQ643" s="25"/>
      <c r="AR643" s="25"/>
      <c r="AS643" s="25"/>
      <c r="AT643" s="25"/>
      <c r="AU643" s="25"/>
      <c r="AV643" s="25"/>
      <c r="BM643" s="479"/>
      <c r="BN643" s="479"/>
      <c r="BO643" s="480"/>
      <c r="BP643" s="481"/>
      <c r="BQ643" s="25"/>
      <c r="BR643" s="25"/>
      <c r="BS643" s="25"/>
      <c r="BT643" s="25"/>
      <c r="BU643" s="25"/>
      <c r="BV643" s="25"/>
    </row>
    <row r="644" spans="13:74">
      <c r="M644" s="479"/>
      <c r="N644" s="479"/>
      <c r="O644" s="480"/>
      <c r="P644" s="481"/>
      <c r="Q644" s="25"/>
      <c r="R644" s="25"/>
      <c r="S644" s="25"/>
      <c r="T644" s="25"/>
      <c r="U644" s="25"/>
      <c r="V644" s="25"/>
      <c r="AM644" s="479"/>
      <c r="AN644" s="479"/>
      <c r="AO644" s="480"/>
      <c r="AP644" s="481"/>
      <c r="AQ644" s="25"/>
      <c r="AR644" s="25"/>
      <c r="AS644" s="25"/>
      <c r="AT644" s="25"/>
      <c r="AU644" s="25"/>
      <c r="AV644" s="25"/>
      <c r="BM644" s="479"/>
      <c r="BN644" s="479"/>
      <c r="BO644" s="480"/>
      <c r="BP644" s="481"/>
      <c r="BQ644" s="25"/>
      <c r="BR644" s="25"/>
      <c r="BS644" s="25"/>
      <c r="BT644" s="25"/>
      <c r="BU644" s="25"/>
      <c r="BV644" s="25"/>
    </row>
    <row r="645" spans="13:74">
      <c r="M645" s="479"/>
      <c r="N645" s="479"/>
      <c r="O645" s="480"/>
      <c r="P645" s="481"/>
      <c r="Q645" s="25"/>
      <c r="R645" s="25"/>
      <c r="S645" s="25"/>
      <c r="T645" s="25"/>
      <c r="U645" s="25"/>
      <c r="V645" s="25"/>
      <c r="AM645" s="479"/>
      <c r="AN645" s="479"/>
      <c r="AO645" s="480"/>
      <c r="AP645" s="481"/>
      <c r="AQ645" s="25"/>
      <c r="AR645" s="25"/>
      <c r="AS645" s="25"/>
      <c r="AT645" s="25"/>
      <c r="AU645" s="25"/>
      <c r="AV645" s="25"/>
      <c r="BM645" s="479"/>
      <c r="BN645" s="479"/>
      <c r="BO645" s="480"/>
      <c r="BP645" s="481"/>
      <c r="BQ645" s="25"/>
      <c r="BR645" s="25"/>
      <c r="BS645" s="25"/>
      <c r="BT645" s="25"/>
      <c r="BU645" s="25"/>
      <c r="BV645" s="25"/>
    </row>
    <row r="648" spans="13:74" s="1" customFormat="1" ht="30" customHeight="1">
      <c r="M648" s="2"/>
      <c r="N648" s="2"/>
      <c r="P648" s="2"/>
      <c r="Q648" s="2"/>
      <c r="R648" s="2"/>
      <c r="S648" s="2"/>
      <c r="T648" s="2"/>
      <c r="U648" s="2"/>
      <c r="V648" s="2"/>
      <c r="W648" s="2"/>
      <c r="X648" s="2"/>
      <c r="Y648" s="2"/>
      <c r="Z648" s="2"/>
      <c r="AM648" s="2"/>
      <c r="AN648" s="2"/>
      <c r="AP648" s="2"/>
      <c r="AQ648" s="2"/>
      <c r="AR648" s="2"/>
      <c r="AS648" s="2"/>
      <c r="AT648" s="2"/>
      <c r="AU648" s="2"/>
      <c r="AV648" s="2"/>
      <c r="AW648" s="2"/>
      <c r="AX648" s="2"/>
      <c r="AY648" s="2"/>
      <c r="AZ648" s="2"/>
      <c r="BM648" s="2"/>
      <c r="BN648" s="2"/>
      <c r="BP648" s="2"/>
      <c r="BQ648" s="2"/>
      <c r="BR648" s="2"/>
      <c r="BS648" s="2"/>
      <c r="BT648" s="2"/>
      <c r="BU648" s="2"/>
      <c r="BV648" s="2"/>
    </row>
    <row r="649" spans="13:74" s="1" customFormat="1" ht="30" customHeight="1">
      <c r="M649" s="2"/>
      <c r="N649" s="2"/>
      <c r="P649" s="2"/>
      <c r="Q649" s="2"/>
      <c r="R649" s="2"/>
      <c r="S649" s="2"/>
      <c r="T649" s="2"/>
      <c r="U649" s="2"/>
      <c r="V649" s="2"/>
      <c r="W649" s="2"/>
      <c r="X649" s="2"/>
      <c r="Y649" s="2"/>
      <c r="Z649" s="2"/>
      <c r="AM649" s="2"/>
      <c r="AN649" s="2"/>
      <c r="AP649" s="2"/>
      <c r="AQ649" s="2"/>
      <c r="AR649" s="2"/>
      <c r="AS649" s="2"/>
      <c r="AT649" s="2"/>
      <c r="AU649" s="2"/>
      <c r="AV649" s="2"/>
      <c r="AW649" s="2"/>
      <c r="AX649" s="2"/>
      <c r="AY649" s="2"/>
      <c r="AZ649" s="2"/>
      <c r="BM649" s="2"/>
      <c r="BN649" s="2"/>
      <c r="BP649" s="2"/>
      <c r="BQ649" s="2"/>
      <c r="BR649" s="2"/>
      <c r="BS649" s="2"/>
      <c r="BT649" s="2"/>
      <c r="BU649" s="2"/>
      <c r="BV649" s="2"/>
    </row>
    <row r="650" spans="13:74" s="1" customFormat="1" ht="30" customHeight="1">
      <c r="M650" s="2"/>
      <c r="N650" s="2"/>
      <c r="P650" s="2"/>
      <c r="Q650" s="2"/>
      <c r="R650" s="2"/>
      <c r="S650" s="2"/>
      <c r="T650" s="2"/>
      <c r="U650" s="2"/>
      <c r="V650" s="2"/>
      <c r="W650" s="2"/>
      <c r="X650" s="2"/>
      <c r="Y650" s="2"/>
      <c r="Z650" s="2"/>
      <c r="AM650" s="2"/>
      <c r="AN650" s="2"/>
      <c r="AP650" s="2"/>
      <c r="AQ650" s="2"/>
      <c r="AR650" s="2"/>
      <c r="AS650" s="2"/>
      <c r="AT650" s="2"/>
      <c r="AU650" s="2"/>
      <c r="AV650" s="2"/>
      <c r="AW650" s="2"/>
      <c r="AX650" s="2"/>
      <c r="AY650" s="2"/>
      <c r="AZ650" s="2"/>
      <c r="BM650" s="2"/>
      <c r="BN650" s="2"/>
      <c r="BP650" s="2"/>
      <c r="BQ650" s="2"/>
      <c r="BR650" s="2"/>
      <c r="BS650" s="2"/>
      <c r="BT650" s="2"/>
      <c r="BU650" s="2"/>
      <c r="BV650" s="2"/>
    </row>
    <row r="651" spans="13:74" s="1" customFormat="1" ht="30" customHeight="1">
      <c r="M651" s="2"/>
      <c r="N651" s="2"/>
      <c r="P651" s="2"/>
      <c r="Q651" s="2"/>
      <c r="R651" s="2"/>
      <c r="S651" s="2"/>
      <c r="T651" s="2"/>
      <c r="U651" s="2"/>
      <c r="V651" s="2"/>
      <c r="W651" s="2"/>
      <c r="X651" s="2"/>
      <c r="Y651" s="2"/>
      <c r="Z651" s="2"/>
      <c r="AM651" s="2"/>
      <c r="AN651" s="2"/>
      <c r="AP651" s="2"/>
      <c r="AQ651" s="2"/>
      <c r="AR651" s="2"/>
      <c r="AS651" s="2"/>
      <c r="AT651" s="2"/>
      <c r="AU651" s="2"/>
      <c r="AV651" s="2"/>
      <c r="AW651" s="2"/>
      <c r="AX651" s="2"/>
      <c r="AY651" s="2"/>
      <c r="AZ651" s="2"/>
      <c r="BM651" s="2"/>
      <c r="BN651" s="2"/>
      <c r="BP651" s="2"/>
      <c r="BQ651" s="2"/>
      <c r="BR651" s="2"/>
      <c r="BS651" s="2"/>
      <c r="BT651" s="2"/>
      <c r="BU651" s="2"/>
      <c r="BV651" s="2"/>
    </row>
    <row r="652" spans="13:74" s="1" customFormat="1" ht="30" customHeight="1">
      <c r="M652" s="2"/>
      <c r="N652" s="2"/>
      <c r="P652" s="2"/>
      <c r="Q652" s="2"/>
      <c r="R652" s="2"/>
      <c r="S652" s="2"/>
      <c r="T652" s="2"/>
      <c r="U652" s="2"/>
      <c r="V652" s="2"/>
      <c r="W652" s="2"/>
      <c r="X652" s="2"/>
      <c r="Y652" s="2"/>
      <c r="Z652" s="2"/>
      <c r="AM652" s="2"/>
      <c r="AN652" s="2"/>
      <c r="AP652" s="2"/>
      <c r="AQ652" s="2"/>
      <c r="AR652" s="2"/>
      <c r="AS652" s="2"/>
      <c r="AT652" s="2"/>
      <c r="AU652" s="2"/>
      <c r="AV652" s="2"/>
      <c r="AW652" s="2"/>
      <c r="AX652" s="2"/>
      <c r="AY652" s="2"/>
      <c r="AZ652" s="2"/>
      <c r="BM652" s="2"/>
      <c r="BN652" s="2"/>
      <c r="BP652" s="2"/>
      <c r="BQ652" s="2"/>
      <c r="BR652" s="2"/>
      <c r="BS652" s="2"/>
      <c r="BT652" s="2"/>
      <c r="BU652" s="2"/>
      <c r="BV652" s="2"/>
    </row>
    <row r="653" spans="13:74" s="1" customFormat="1" ht="30" customHeight="1">
      <c r="M653" s="2"/>
      <c r="N653" s="2"/>
      <c r="P653" s="2"/>
      <c r="Q653" s="2"/>
      <c r="R653" s="2"/>
      <c r="S653" s="2"/>
      <c r="T653" s="2"/>
      <c r="U653" s="2"/>
      <c r="V653" s="2"/>
      <c r="W653" s="2"/>
      <c r="X653" s="2"/>
      <c r="Y653" s="2"/>
      <c r="Z653" s="2"/>
      <c r="AM653" s="2"/>
      <c r="AN653" s="2"/>
      <c r="AP653" s="2"/>
      <c r="AQ653" s="2"/>
      <c r="AR653" s="2"/>
      <c r="AS653" s="2"/>
      <c r="AT653" s="2"/>
      <c r="AU653" s="2"/>
      <c r="AV653" s="2"/>
      <c r="AW653" s="2"/>
      <c r="AX653" s="2"/>
      <c r="AY653" s="2"/>
      <c r="AZ653" s="2"/>
      <c r="BM653" s="2"/>
      <c r="BN653" s="2"/>
      <c r="BP653" s="2"/>
      <c r="BQ653" s="2"/>
      <c r="BR653" s="2"/>
      <c r="BS653" s="2"/>
      <c r="BT653" s="2"/>
      <c r="BU653" s="2"/>
      <c r="BV653" s="2"/>
    </row>
    <row r="654" spans="13:74" s="1" customFormat="1" ht="30" customHeight="1">
      <c r="M654" s="2"/>
      <c r="N654" s="2"/>
      <c r="P654" s="2"/>
      <c r="Q654" s="2"/>
      <c r="R654" s="2"/>
      <c r="S654" s="2"/>
      <c r="T654" s="2"/>
      <c r="U654" s="2"/>
      <c r="V654" s="2"/>
      <c r="W654" s="2"/>
      <c r="X654" s="2"/>
      <c r="Y654" s="2"/>
      <c r="Z654" s="2"/>
      <c r="AM654" s="2"/>
      <c r="AN654" s="2"/>
      <c r="AP654" s="2"/>
      <c r="AQ654" s="2"/>
      <c r="AR654" s="2"/>
      <c r="AS654" s="2"/>
      <c r="AT654" s="2"/>
      <c r="AU654" s="2"/>
      <c r="AV654" s="2"/>
      <c r="AW654" s="2"/>
      <c r="AX654" s="2"/>
      <c r="AY654" s="2"/>
      <c r="AZ654" s="2"/>
      <c r="BM654" s="2"/>
      <c r="BN654" s="2"/>
      <c r="BP654" s="2"/>
      <c r="BQ654" s="2"/>
      <c r="BR654" s="2"/>
      <c r="BS654" s="2"/>
      <c r="BT654" s="2"/>
      <c r="BU654" s="2"/>
      <c r="BV654" s="2"/>
    </row>
    <row r="655" spans="13:74" s="1" customFormat="1" ht="30" customHeight="1">
      <c r="M655" s="2"/>
      <c r="N655" s="2"/>
      <c r="P655" s="2"/>
      <c r="Q655" s="2"/>
      <c r="R655" s="2"/>
      <c r="S655" s="2"/>
      <c r="T655" s="2"/>
      <c r="U655" s="2"/>
      <c r="V655" s="2"/>
      <c r="W655" s="2"/>
      <c r="X655" s="2"/>
      <c r="Y655" s="2"/>
      <c r="Z655" s="2"/>
      <c r="AM655" s="2"/>
      <c r="AN655" s="2"/>
      <c r="AP655" s="2"/>
      <c r="AQ655" s="2"/>
      <c r="AR655" s="2"/>
      <c r="AS655" s="2"/>
      <c r="AT655" s="2"/>
      <c r="AU655" s="2"/>
      <c r="AV655" s="2"/>
      <c r="AW655" s="2"/>
      <c r="AX655" s="2"/>
      <c r="AY655" s="2"/>
      <c r="AZ655" s="2"/>
      <c r="BM655" s="2"/>
      <c r="BN655" s="2"/>
      <c r="BP655" s="2"/>
      <c r="BQ655" s="2"/>
      <c r="BR655" s="2"/>
      <c r="BS655" s="2"/>
      <c r="BT655" s="2"/>
      <c r="BU655" s="2"/>
      <c r="BV655" s="2"/>
    </row>
    <row r="656" spans="13:74" s="1" customFormat="1" ht="30" customHeight="1">
      <c r="M656" s="2"/>
      <c r="N656" s="2"/>
      <c r="P656" s="2"/>
      <c r="Q656" s="2"/>
      <c r="R656" s="2"/>
      <c r="S656" s="2"/>
      <c r="T656" s="2"/>
      <c r="U656" s="2"/>
      <c r="V656" s="2"/>
      <c r="W656" s="2"/>
      <c r="X656" s="2"/>
      <c r="Y656" s="2"/>
      <c r="Z656" s="2"/>
      <c r="AM656" s="2"/>
      <c r="AN656" s="2"/>
      <c r="AP656" s="2"/>
      <c r="AQ656" s="2"/>
      <c r="AR656" s="2"/>
      <c r="AS656" s="2"/>
      <c r="AT656" s="2"/>
      <c r="AU656" s="2"/>
      <c r="AV656" s="2"/>
      <c r="AW656" s="2"/>
      <c r="AX656" s="2"/>
      <c r="AY656" s="2"/>
      <c r="AZ656" s="2"/>
      <c r="BM656" s="2"/>
      <c r="BN656" s="2"/>
      <c r="BP656" s="2"/>
      <c r="BQ656" s="2"/>
      <c r="BR656" s="2"/>
      <c r="BS656" s="2"/>
      <c r="BT656" s="2"/>
      <c r="BU656" s="2"/>
      <c r="BV656" s="2"/>
    </row>
    <row r="657" spans="13:74" s="1" customFormat="1" ht="30" customHeight="1">
      <c r="M657" s="2"/>
      <c r="N657" s="2"/>
      <c r="P657" s="2"/>
      <c r="Q657" s="2"/>
      <c r="R657" s="2"/>
      <c r="S657" s="2"/>
      <c r="T657" s="2"/>
      <c r="U657" s="2"/>
      <c r="V657" s="2"/>
      <c r="W657" s="2"/>
      <c r="X657" s="2"/>
      <c r="Y657" s="2"/>
      <c r="Z657" s="2"/>
      <c r="AM657" s="2"/>
      <c r="AN657" s="2"/>
      <c r="AP657" s="2"/>
      <c r="AQ657" s="2"/>
      <c r="AR657" s="2"/>
      <c r="AS657" s="2"/>
      <c r="AT657" s="2"/>
      <c r="AU657" s="2"/>
      <c r="AV657" s="2"/>
      <c r="AW657" s="2"/>
      <c r="AX657" s="2"/>
      <c r="AY657" s="2"/>
      <c r="AZ657" s="2"/>
      <c r="BM657" s="2"/>
      <c r="BN657" s="2"/>
      <c r="BP657" s="2"/>
      <c r="BQ657" s="2"/>
      <c r="BR657" s="2"/>
      <c r="BS657" s="2"/>
      <c r="BT657" s="2"/>
      <c r="BU657" s="2"/>
      <c r="BV657" s="2"/>
    </row>
    <row r="658" spans="13:74" s="1" customFormat="1" ht="30" customHeight="1">
      <c r="M658" s="2"/>
      <c r="N658" s="2"/>
      <c r="P658" s="2"/>
      <c r="Q658" s="2"/>
      <c r="R658" s="2"/>
      <c r="S658" s="2"/>
      <c r="T658" s="2"/>
      <c r="U658" s="2"/>
      <c r="V658" s="2"/>
      <c r="W658" s="2"/>
      <c r="X658" s="2"/>
      <c r="Y658" s="2"/>
      <c r="Z658" s="2"/>
      <c r="AM658" s="2"/>
      <c r="AN658" s="2"/>
      <c r="AP658" s="2"/>
      <c r="AQ658" s="2"/>
      <c r="AR658" s="2"/>
      <c r="AS658" s="2"/>
      <c r="AT658" s="2"/>
      <c r="AU658" s="2"/>
      <c r="AV658" s="2"/>
      <c r="AW658" s="2"/>
      <c r="AX658" s="2"/>
      <c r="AY658" s="2"/>
      <c r="AZ658" s="2"/>
      <c r="BM658" s="2"/>
      <c r="BN658" s="2"/>
      <c r="BP658" s="2"/>
      <c r="BQ658" s="2"/>
      <c r="BR658" s="2"/>
      <c r="BS658" s="2"/>
      <c r="BT658" s="2"/>
      <c r="BU658" s="2"/>
      <c r="BV658" s="2"/>
    </row>
    <row r="659" spans="13:74" s="1" customFormat="1" ht="30" customHeight="1">
      <c r="M659" s="2"/>
      <c r="N659" s="2"/>
      <c r="P659" s="2"/>
      <c r="Q659" s="2"/>
      <c r="R659" s="2"/>
      <c r="S659" s="2"/>
      <c r="T659" s="2"/>
      <c r="U659" s="2"/>
      <c r="V659" s="2"/>
      <c r="W659" s="2"/>
      <c r="X659" s="2"/>
      <c r="Y659" s="2"/>
      <c r="Z659" s="2"/>
      <c r="AM659" s="2"/>
      <c r="AN659" s="2"/>
      <c r="AP659" s="2"/>
      <c r="AQ659" s="2"/>
      <c r="AR659" s="2"/>
      <c r="AS659" s="2"/>
      <c r="AT659" s="2"/>
      <c r="AU659" s="2"/>
      <c r="AV659" s="2"/>
      <c r="AW659" s="2"/>
      <c r="AX659" s="2"/>
      <c r="AY659" s="2"/>
      <c r="AZ659" s="2"/>
      <c r="BM659" s="2"/>
      <c r="BN659" s="2"/>
      <c r="BP659" s="2"/>
      <c r="BQ659" s="2"/>
      <c r="BR659" s="2"/>
      <c r="BS659" s="2"/>
      <c r="BT659" s="2"/>
      <c r="BU659" s="2"/>
      <c r="BV659" s="2"/>
    </row>
    <row r="660" spans="13:74" s="1" customFormat="1" ht="30" customHeight="1">
      <c r="M660" s="2"/>
      <c r="N660" s="2"/>
      <c r="P660" s="2"/>
      <c r="Q660" s="2"/>
      <c r="R660" s="2"/>
      <c r="S660" s="2"/>
      <c r="T660" s="2"/>
      <c r="U660" s="2"/>
      <c r="V660" s="2"/>
      <c r="W660" s="2"/>
      <c r="X660" s="2"/>
      <c r="Y660" s="2"/>
      <c r="Z660" s="2"/>
      <c r="AM660" s="2"/>
      <c r="AN660" s="2"/>
      <c r="AP660" s="2"/>
      <c r="AQ660" s="2"/>
      <c r="AR660" s="2"/>
      <c r="AS660" s="2"/>
      <c r="AT660" s="2"/>
      <c r="AU660" s="2"/>
      <c r="AV660" s="2"/>
      <c r="AW660" s="2"/>
      <c r="AX660" s="2"/>
      <c r="AY660" s="2"/>
      <c r="AZ660" s="2"/>
      <c r="BM660" s="2"/>
      <c r="BN660" s="2"/>
      <c r="BP660" s="2"/>
      <c r="BQ660" s="2"/>
      <c r="BR660" s="2"/>
      <c r="BS660" s="2"/>
      <c r="BT660" s="2"/>
      <c r="BU660" s="2"/>
      <c r="BV660" s="2"/>
    </row>
    <row r="661" spans="13:74" s="1" customFormat="1" ht="30" customHeight="1">
      <c r="M661" s="2"/>
      <c r="N661" s="2"/>
      <c r="P661" s="2"/>
      <c r="Q661" s="2"/>
      <c r="R661" s="2"/>
      <c r="S661" s="2"/>
      <c r="T661" s="2"/>
      <c r="U661" s="2"/>
      <c r="V661" s="2"/>
      <c r="W661" s="2"/>
      <c r="X661" s="2"/>
      <c r="Y661" s="2"/>
      <c r="Z661" s="2"/>
      <c r="AM661" s="2"/>
      <c r="AN661" s="2"/>
      <c r="AP661" s="2"/>
      <c r="AQ661" s="2"/>
      <c r="AR661" s="2"/>
      <c r="AS661" s="2"/>
      <c r="AT661" s="2"/>
      <c r="AU661" s="2"/>
      <c r="AV661" s="2"/>
      <c r="AW661" s="2"/>
      <c r="AX661" s="2"/>
      <c r="AY661" s="2"/>
      <c r="AZ661" s="2"/>
      <c r="BM661" s="2"/>
      <c r="BN661" s="2"/>
      <c r="BP661" s="2"/>
      <c r="BQ661" s="2"/>
      <c r="BR661" s="2"/>
      <c r="BS661" s="2"/>
      <c r="BT661" s="2"/>
      <c r="BU661" s="2"/>
      <c r="BV661" s="2"/>
    </row>
    <row r="662" spans="13:74" s="1" customFormat="1" ht="30" customHeight="1">
      <c r="M662" s="2"/>
      <c r="N662" s="2"/>
      <c r="P662" s="2"/>
      <c r="Q662" s="2"/>
      <c r="R662" s="2"/>
      <c r="S662" s="2"/>
      <c r="T662" s="2"/>
      <c r="U662" s="2"/>
      <c r="V662" s="2"/>
      <c r="W662" s="2"/>
      <c r="X662" s="2"/>
      <c r="Y662" s="2"/>
      <c r="Z662" s="2"/>
      <c r="AM662" s="2"/>
      <c r="AN662" s="2"/>
      <c r="AP662" s="2"/>
      <c r="AQ662" s="2"/>
      <c r="AR662" s="2"/>
      <c r="AS662" s="2"/>
      <c r="AT662" s="2"/>
      <c r="AU662" s="2"/>
      <c r="AV662" s="2"/>
      <c r="AW662" s="2"/>
      <c r="AX662" s="2"/>
      <c r="AY662" s="2"/>
      <c r="AZ662" s="2"/>
      <c r="BM662" s="2"/>
      <c r="BN662" s="2"/>
      <c r="BP662" s="2"/>
      <c r="BQ662" s="2"/>
      <c r="BR662" s="2"/>
      <c r="BS662" s="2"/>
      <c r="BT662" s="2"/>
      <c r="BU662" s="2"/>
      <c r="BV662" s="2"/>
    </row>
    <row r="663" spans="13:74" s="1" customFormat="1" ht="30" customHeight="1">
      <c r="M663" s="2"/>
      <c r="N663" s="2"/>
      <c r="P663" s="2"/>
      <c r="Q663" s="2"/>
      <c r="R663" s="2"/>
      <c r="S663" s="2"/>
      <c r="T663" s="2"/>
      <c r="U663" s="2"/>
      <c r="V663" s="2"/>
      <c r="W663" s="2"/>
      <c r="X663" s="2"/>
      <c r="Y663" s="2"/>
      <c r="Z663" s="2"/>
      <c r="AM663" s="2"/>
      <c r="AN663" s="2"/>
      <c r="AP663" s="2"/>
      <c r="AQ663" s="2"/>
      <c r="AR663" s="2"/>
      <c r="AS663" s="2"/>
      <c r="AT663" s="2"/>
      <c r="AU663" s="2"/>
      <c r="AV663" s="2"/>
      <c r="AW663" s="2"/>
      <c r="AX663" s="2"/>
      <c r="AY663" s="2"/>
      <c r="AZ663" s="2"/>
      <c r="BM663" s="2"/>
      <c r="BN663" s="2"/>
      <c r="BP663" s="2"/>
      <c r="BQ663" s="2"/>
      <c r="BR663" s="2"/>
      <c r="BS663" s="2"/>
      <c r="BT663" s="2"/>
      <c r="BU663" s="2"/>
      <c r="BV663" s="2"/>
    </row>
    <row r="664" spans="13:74" s="1" customFormat="1" ht="30" customHeight="1">
      <c r="M664" s="2"/>
      <c r="N664" s="2"/>
      <c r="P664" s="2"/>
      <c r="Q664" s="2"/>
      <c r="R664" s="2"/>
      <c r="S664" s="2"/>
      <c r="T664" s="2"/>
      <c r="U664" s="2"/>
      <c r="V664" s="2"/>
      <c r="W664" s="2"/>
      <c r="X664" s="2"/>
      <c r="Y664" s="2"/>
      <c r="Z664" s="2"/>
      <c r="AM664" s="2"/>
      <c r="AN664" s="2"/>
      <c r="AP664" s="2"/>
      <c r="AQ664" s="2"/>
      <c r="AR664" s="2"/>
      <c r="AS664" s="2"/>
      <c r="AT664" s="2"/>
      <c r="AU664" s="2"/>
      <c r="AV664" s="2"/>
      <c r="AW664" s="2"/>
      <c r="AX664" s="2"/>
      <c r="AY664" s="2"/>
      <c r="AZ664" s="2"/>
      <c r="BM664" s="2"/>
      <c r="BN664" s="2"/>
      <c r="BP664" s="2"/>
      <c r="BQ664" s="2"/>
      <c r="BR664" s="2"/>
      <c r="BS664" s="2"/>
      <c r="BT664" s="2"/>
      <c r="BU664" s="2"/>
      <c r="BV664" s="2"/>
    </row>
    <row r="665" spans="13:74" s="1" customFormat="1" ht="30" customHeight="1">
      <c r="M665" s="2"/>
      <c r="N665" s="2"/>
      <c r="P665" s="2"/>
      <c r="Q665" s="2"/>
      <c r="R665" s="2"/>
      <c r="S665" s="2"/>
      <c r="T665" s="2"/>
      <c r="U665" s="2"/>
      <c r="V665" s="2"/>
      <c r="W665" s="2"/>
      <c r="X665" s="2"/>
      <c r="Y665" s="2"/>
      <c r="Z665" s="2"/>
      <c r="AM665" s="2"/>
      <c r="AN665" s="2"/>
      <c r="AP665" s="2"/>
      <c r="AQ665" s="2"/>
      <c r="AR665" s="2"/>
      <c r="AS665" s="2"/>
      <c r="AT665" s="2"/>
      <c r="AU665" s="2"/>
      <c r="AV665" s="2"/>
      <c r="AW665" s="2"/>
      <c r="AX665" s="2"/>
      <c r="AY665" s="2"/>
      <c r="AZ665" s="2"/>
      <c r="BM665" s="2"/>
      <c r="BN665" s="2"/>
      <c r="BP665" s="2"/>
      <c r="BQ665" s="2"/>
      <c r="BR665" s="2"/>
      <c r="BS665" s="2"/>
      <c r="BT665" s="2"/>
      <c r="BU665" s="2"/>
      <c r="BV665" s="2"/>
    </row>
    <row r="666" spans="13:74" s="1" customFormat="1" ht="30" customHeight="1">
      <c r="M666" s="2"/>
      <c r="N666" s="2"/>
      <c r="P666" s="2"/>
      <c r="Q666" s="2"/>
      <c r="R666" s="2"/>
      <c r="S666" s="2"/>
      <c r="T666" s="2"/>
      <c r="U666" s="2"/>
      <c r="V666" s="2"/>
      <c r="W666" s="2"/>
      <c r="X666" s="2"/>
      <c r="Y666" s="2"/>
      <c r="Z666" s="2"/>
      <c r="AM666" s="2"/>
      <c r="AN666" s="2"/>
      <c r="AP666" s="2"/>
      <c r="AQ666" s="2"/>
      <c r="AR666" s="2"/>
      <c r="AS666" s="2"/>
      <c r="AT666" s="2"/>
      <c r="AU666" s="2"/>
      <c r="AV666" s="2"/>
      <c r="AW666" s="2"/>
      <c r="AX666" s="2"/>
      <c r="AY666" s="2"/>
      <c r="AZ666" s="2"/>
      <c r="BM666" s="2"/>
      <c r="BN666" s="2"/>
      <c r="BP666" s="2"/>
      <c r="BQ666" s="2"/>
      <c r="BR666" s="2"/>
      <c r="BS666" s="2"/>
      <c r="BT666" s="2"/>
      <c r="BU666" s="2"/>
      <c r="BV666" s="2"/>
    </row>
    <row r="667" spans="13:74" s="1" customFormat="1" ht="30" customHeight="1">
      <c r="M667" s="2"/>
      <c r="N667" s="2"/>
      <c r="P667" s="2"/>
      <c r="Q667" s="2"/>
      <c r="R667" s="2"/>
      <c r="S667" s="2"/>
      <c r="T667" s="2"/>
      <c r="U667" s="2"/>
      <c r="V667" s="2"/>
      <c r="W667" s="2"/>
      <c r="X667" s="2"/>
      <c r="Y667" s="2"/>
      <c r="Z667" s="2"/>
      <c r="AM667" s="2"/>
      <c r="AN667" s="2"/>
      <c r="AP667" s="2"/>
      <c r="AQ667" s="2"/>
      <c r="AR667" s="2"/>
      <c r="AS667" s="2"/>
      <c r="AT667" s="2"/>
      <c r="AU667" s="2"/>
      <c r="AV667" s="2"/>
      <c r="AW667" s="2"/>
      <c r="AX667" s="2"/>
      <c r="AY667" s="2"/>
      <c r="AZ667" s="2"/>
      <c r="BM667" s="2"/>
      <c r="BN667" s="2"/>
      <c r="BP667" s="2"/>
      <c r="BQ667" s="2"/>
      <c r="BR667" s="2"/>
      <c r="BS667" s="2"/>
      <c r="BT667" s="2"/>
      <c r="BU667" s="2"/>
      <c r="BV667" s="2"/>
    </row>
    <row r="668" spans="13:74" s="1" customFormat="1" ht="30" customHeight="1">
      <c r="M668" s="2"/>
      <c r="N668" s="2"/>
      <c r="P668" s="2"/>
      <c r="Q668" s="2"/>
      <c r="R668" s="2"/>
      <c r="S668" s="2"/>
      <c r="T668" s="2"/>
      <c r="U668" s="2"/>
      <c r="V668" s="2"/>
      <c r="W668" s="2"/>
      <c r="X668" s="2"/>
      <c r="Y668" s="2"/>
      <c r="Z668" s="2"/>
      <c r="AM668" s="2"/>
      <c r="AN668" s="2"/>
      <c r="AP668" s="2"/>
      <c r="AQ668" s="2"/>
      <c r="AR668" s="2"/>
      <c r="AS668" s="2"/>
      <c r="AT668" s="2"/>
      <c r="AU668" s="2"/>
      <c r="AV668" s="2"/>
      <c r="AW668" s="2"/>
      <c r="AX668" s="2"/>
      <c r="AY668" s="2"/>
      <c r="AZ668" s="2"/>
      <c r="BM668" s="2"/>
      <c r="BN668" s="2"/>
      <c r="BP668" s="2"/>
      <c r="BQ668" s="2"/>
      <c r="BR668" s="2"/>
      <c r="BS668" s="2"/>
      <c r="BT668" s="2"/>
      <c r="BU668" s="2"/>
      <c r="BV668" s="2"/>
    </row>
    <row r="669" spans="13:74" s="1" customFormat="1" ht="30" customHeight="1">
      <c r="M669" s="2"/>
      <c r="N669" s="2"/>
      <c r="P669" s="2"/>
      <c r="Q669" s="2"/>
      <c r="R669" s="2"/>
      <c r="S669" s="2"/>
      <c r="T669" s="2"/>
      <c r="U669" s="2"/>
      <c r="V669" s="2"/>
      <c r="W669" s="2"/>
      <c r="X669" s="2"/>
      <c r="Y669" s="2"/>
      <c r="Z669" s="2"/>
      <c r="AM669" s="2"/>
      <c r="AN669" s="2"/>
      <c r="AP669" s="2"/>
      <c r="AQ669" s="2"/>
      <c r="AR669" s="2"/>
      <c r="AS669" s="2"/>
      <c r="AT669" s="2"/>
      <c r="AU669" s="2"/>
      <c r="AV669" s="2"/>
      <c r="AW669" s="2"/>
      <c r="AX669" s="2"/>
      <c r="AY669" s="2"/>
      <c r="AZ669" s="2"/>
      <c r="BM669" s="2"/>
      <c r="BN669" s="2"/>
      <c r="BP669" s="2"/>
      <c r="BQ669" s="2"/>
      <c r="BR669" s="2"/>
      <c r="BS669" s="2"/>
      <c r="BT669" s="2"/>
      <c r="BU669" s="2"/>
      <c r="BV669" s="2"/>
    </row>
    <row r="670" spans="13:74" s="1" customFormat="1" ht="30" customHeight="1">
      <c r="M670" s="2"/>
      <c r="N670" s="2"/>
      <c r="P670" s="2"/>
      <c r="Q670" s="2"/>
      <c r="R670" s="2"/>
      <c r="S670" s="2"/>
      <c r="T670" s="2"/>
      <c r="U670" s="2"/>
      <c r="V670" s="2"/>
      <c r="W670" s="2"/>
      <c r="X670" s="2"/>
      <c r="Y670" s="2"/>
      <c r="Z670" s="2"/>
      <c r="AM670" s="2"/>
      <c r="AN670" s="2"/>
      <c r="AP670" s="2"/>
      <c r="AQ670" s="2"/>
      <c r="AR670" s="2"/>
      <c r="AS670" s="2"/>
      <c r="AT670" s="2"/>
      <c r="AU670" s="2"/>
      <c r="AV670" s="2"/>
      <c r="AW670" s="2"/>
      <c r="AX670" s="2"/>
      <c r="AY670" s="2"/>
      <c r="AZ670" s="2"/>
      <c r="BM670" s="2"/>
      <c r="BN670" s="2"/>
      <c r="BP670" s="2"/>
      <c r="BQ670" s="2"/>
      <c r="BR670" s="2"/>
      <c r="BS670" s="2"/>
      <c r="BT670" s="2"/>
      <c r="BU670" s="2"/>
      <c r="BV670" s="2"/>
    </row>
    <row r="671" spans="13:74" s="1" customFormat="1" ht="30" customHeight="1">
      <c r="M671" s="2"/>
      <c r="N671" s="2"/>
      <c r="P671" s="2"/>
      <c r="Q671" s="2"/>
      <c r="R671" s="2"/>
      <c r="S671" s="2"/>
      <c r="T671" s="2"/>
      <c r="U671" s="2"/>
      <c r="V671" s="2"/>
      <c r="W671" s="2"/>
      <c r="X671" s="2"/>
      <c r="Y671" s="2"/>
      <c r="Z671" s="2"/>
      <c r="AM671" s="2"/>
      <c r="AN671" s="2"/>
      <c r="AP671" s="2"/>
      <c r="AQ671" s="2"/>
      <c r="AR671" s="2"/>
      <c r="AS671" s="2"/>
      <c r="AT671" s="2"/>
      <c r="AU671" s="2"/>
      <c r="AV671" s="2"/>
      <c r="AW671" s="2"/>
      <c r="AX671" s="2"/>
      <c r="AY671" s="2"/>
      <c r="AZ671" s="2"/>
      <c r="BM671" s="2"/>
      <c r="BN671" s="2"/>
      <c r="BP671" s="2"/>
      <c r="BQ671" s="2"/>
      <c r="BR671" s="2"/>
      <c r="BS671" s="2"/>
      <c r="BT671" s="2"/>
      <c r="BU671" s="2"/>
      <c r="BV671" s="2"/>
    </row>
    <row r="672" spans="13:74" s="1" customFormat="1" ht="30" customHeight="1">
      <c r="M672" s="2"/>
      <c r="N672" s="2"/>
      <c r="P672" s="2"/>
      <c r="Q672" s="2"/>
      <c r="R672" s="2"/>
      <c r="S672" s="2"/>
      <c r="T672" s="2"/>
      <c r="U672" s="2"/>
      <c r="V672" s="2"/>
      <c r="W672" s="2"/>
      <c r="X672" s="2"/>
      <c r="Y672" s="2"/>
      <c r="Z672" s="2"/>
      <c r="AM672" s="2"/>
      <c r="AN672" s="2"/>
      <c r="AP672" s="2"/>
      <c r="AQ672" s="2"/>
      <c r="AR672" s="2"/>
      <c r="AS672" s="2"/>
      <c r="AT672" s="2"/>
      <c r="AU672" s="2"/>
      <c r="AV672" s="2"/>
      <c r="AW672" s="2"/>
      <c r="AX672" s="2"/>
      <c r="AY672" s="2"/>
      <c r="AZ672" s="2"/>
      <c r="BM672" s="2"/>
      <c r="BN672" s="2"/>
      <c r="BP672" s="2"/>
      <c r="BQ672" s="2"/>
      <c r="BR672" s="2"/>
      <c r="BS672" s="2"/>
      <c r="BT672" s="2"/>
      <c r="BU672" s="2"/>
      <c r="BV672" s="2"/>
    </row>
    <row r="673" spans="13:74" s="1" customFormat="1" ht="30" customHeight="1">
      <c r="M673" s="2"/>
      <c r="N673" s="2"/>
      <c r="P673" s="2"/>
      <c r="Q673" s="2"/>
      <c r="R673" s="2"/>
      <c r="S673" s="2"/>
      <c r="T673" s="2"/>
      <c r="U673" s="2"/>
      <c r="V673" s="2"/>
      <c r="W673" s="2"/>
      <c r="X673" s="2"/>
      <c r="Y673" s="2"/>
      <c r="Z673" s="2"/>
      <c r="AM673" s="2"/>
      <c r="AN673" s="2"/>
      <c r="AP673" s="2"/>
      <c r="AQ673" s="2"/>
      <c r="AR673" s="2"/>
      <c r="AS673" s="2"/>
      <c r="AT673" s="2"/>
      <c r="AU673" s="2"/>
      <c r="AV673" s="2"/>
      <c r="AW673" s="2"/>
      <c r="AX673" s="2"/>
      <c r="AY673" s="2"/>
      <c r="AZ673" s="2"/>
      <c r="BM673" s="2"/>
      <c r="BN673" s="2"/>
      <c r="BP673" s="2"/>
      <c r="BQ673" s="2"/>
      <c r="BR673" s="2"/>
      <c r="BS673" s="2"/>
      <c r="BT673" s="2"/>
      <c r="BU673" s="2"/>
      <c r="BV673" s="2"/>
    </row>
    <row r="674" spans="13:74" s="1" customFormat="1" ht="30" customHeight="1">
      <c r="M674" s="2"/>
      <c r="N674" s="2"/>
      <c r="P674" s="2"/>
      <c r="Q674" s="2"/>
      <c r="R674" s="2"/>
      <c r="S674" s="2"/>
      <c r="T674" s="2"/>
      <c r="U674" s="2"/>
      <c r="V674" s="2"/>
      <c r="W674" s="2"/>
      <c r="X674" s="2"/>
      <c r="Y674" s="2"/>
      <c r="Z674" s="2"/>
      <c r="AM674" s="2"/>
      <c r="AN674" s="2"/>
      <c r="AP674" s="2"/>
      <c r="AQ674" s="2"/>
      <c r="AR674" s="2"/>
      <c r="AS674" s="2"/>
      <c r="AT674" s="2"/>
      <c r="AU674" s="2"/>
      <c r="AV674" s="2"/>
      <c r="AW674" s="2"/>
      <c r="AX674" s="2"/>
      <c r="AY674" s="2"/>
      <c r="AZ674" s="2"/>
      <c r="BM674" s="2"/>
      <c r="BN674" s="2"/>
      <c r="BP674" s="2"/>
      <c r="BQ674" s="2"/>
      <c r="BR674" s="2"/>
      <c r="BS674" s="2"/>
      <c r="BT674" s="2"/>
      <c r="BU674" s="2"/>
      <c r="BV674" s="2"/>
    </row>
    <row r="675" spans="13:74" s="1" customFormat="1" ht="30" customHeight="1">
      <c r="M675" s="2"/>
      <c r="N675" s="2"/>
      <c r="P675" s="2"/>
      <c r="Q675" s="2"/>
      <c r="R675" s="2"/>
      <c r="S675" s="2"/>
      <c r="T675" s="2"/>
      <c r="U675" s="2"/>
      <c r="V675" s="2"/>
      <c r="W675" s="2"/>
      <c r="X675" s="2"/>
      <c r="Y675" s="2"/>
      <c r="Z675" s="2"/>
      <c r="AM675" s="2"/>
      <c r="AN675" s="2"/>
      <c r="AP675" s="2"/>
      <c r="AQ675" s="2"/>
      <c r="AR675" s="2"/>
      <c r="AS675" s="2"/>
      <c r="AT675" s="2"/>
      <c r="AU675" s="2"/>
      <c r="AV675" s="2"/>
      <c r="AW675" s="2"/>
      <c r="AX675" s="2"/>
      <c r="AY675" s="2"/>
      <c r="AZ675" s="2"/>
      <c r="BM675" s="2"/>
      <c r="BN675" s="2"/>
      <c r="BP675" s="2"/>
      <c r="BQ675" s="2"/>
      <c r="BR675" s="2"/>
      <c r="BS675" s="2"/>
      <c r="BT675" s="2"/>
      <c r="BU675" s="2"/>
      <c r="BV675" s="2"/>
    </row>
    <row r="676" spans="13:74" s="1" customFormat="1" ht="30" customHeight="1">
      <c r="M676" s="2"/>
      <c r="N676" s="2"/>
      <c r="P676" s="2"/>
      <c r="Q676" s="2"/>
      <c r="R676" s="2"/>
      <c r="S676" s="2"/>
      <c r="T676" s="2"/>
      <c r="U676" s="2"/>
      <c r="V676" s="2"/>
      <c r="W676" s="2"/>
      <c r="X676" s="2"/>
      <c r="Y676" s="2"/>
      <c r="Z676" s="2"/>
      <c r="AM676" s="2"/>
      <c r="AN676" s="2"/>
      <c r="AP676" s="2"/>
      <c r="AQ676" s="2"/>
      <c r="AR676" s="2"/>
      <c r="AS676" s="2"/>
      <c r="AT676" s="2"/>
      <c r="AU676" s="2"/>
      <c r="AV676" s="2"/>
      <c r="AW676" s="2"/>
      <c r="AX676" s="2"/>
      <c r="AY676" s="2"/>
      <c r="AZ676" s="2"/>
      <c r="BM676" s="2"/>
      <c r="BN676" s="2"/>
      <c r="BP676" s="2"/>
      <c r="BQ676" s="2"/>
      <c r="BR676" s="2"/>
      <c r="BS676" s="2"/>
      <c r="BT676" s="2"/>
      <c r="BU676" s="2"/>
      <c r="BV676" s="2"/>
    </row>
    <row r="677" spans="13:74" s="1" customFormat="1" ht="30" customHeight="1">
      <c r="M677" s="2"/>
      <c r="N677" s="2"/>
      <c r="P677" s="2"/>
      <c r="Q677" s="2"/>
      <c r="R677" s="2"/>
      <c r="S677" s="2"/>
      <c r="T677" s="2"/>
      <c r="U677" s="2"/>
      <c r="V677" s="2"/>
      <c r="W677" s="2"/>
      <c r="X677" s="2"/>
      <c r="Y677" s="2"/>
      <c r="Z677" s="2"/>
      <c r="AM677" s="2"/>
      <c r="AN677" s="2"/>
      <c r="AP677" s="2"/>
      <c r="AQ677" s="2"/>
      <c r="AR677" s="2"/>
      <c r="AS677" s="2"/>
      <c r="AT677" s="2"/>
      <c r="AU677" s="2"/>
      <c r="AV677" s="2"/>
      <c r="AW677" s="2"/>
      <c r="AX677" s="2"/>
      <c r="AY677" s="2"/>
      <c r="AZ677" s="2"/>
      <c r="BM677" s="2"/>
      <c r="BN677" s="2"/>
      <c r="BP677" s="2"/>
      <c r="BQ677" s="2"/>
      <c r="BR677" s="2"/>
      <c r="BS677" s="2"/>
      <c r="BT677" s="2"/>
      <c r="BU677" s="2"/>
      <c r="BV677" s="2"/>
    </row>
    <row r="678" spans="13:74" s="1" customFormat="1" ht="30" customHeight="1">
      <c r="M678" s="2"/>
      <c r="N678" s="2"/>
      <c r="P678" s="2"/>
      <c r="Q678" s="2"/>
      <c r="R678" s="2"/>
      <c r="S678" s="2"/>
      <c r="T678" s="2"/>
      <c r="U678" s="2"/>
      <c r="V678" s="2"/>
      <c r="W678" s="2"/>
      <c r="X678" s="2"/>
      <c r="Y678" s="2"/>
      <c r="Z678" s="2"/>
      <c r="AM678" s="2"/>
      <c r="AN678" s="2"/>
      <c r="AP678" s="2"/>
      <c r="AQ678" s="2"/>
      <c r="AR678" s="2"/>
      <c r="AS678" s="2"/>
      <c r="AT678" s="2"/>
      <c r="AU678" s="2"/>
      <c r="AV678" s="2"/>
      <c r="AW678" s="2"/>
      <c r="AX678" s="2"/>
      <c r="AY678" s="2"/>
      <c r="AZ678" s="2"/>
      <c r="BM678" s="2"/>
      <c r="BN678" s="2"/>
      <c r="BP678" s="2"/>
      <c r="BQ678" s="2"/>
      <c r="BR678" s="2"/>
      <c r="BS678" s="2"/>
      <c r="BT678" s="2"/>
      <c r="BU678" s="2"/>
      <c r="BV678" s="2"/>
    </row>
    <row r="679" spans="13:74" s="1" customFormat="1" ht="30" customHeight="1">
      <c r="M679" s="2"/>
      <c r="N679" s="2"/>
      <c r="P679" s="2"/>
      <c r="Q679" s="2"/>
      <c r="R679" s="2"/>
      <c r="S679" s="2"/>
      <c r="T679" s="2"/>
      <c r="U679" s="2"/>
      <c r="V679" s="2"/>
      <c r="W679" s="2"/>
      <c r="X679" s="2"/>
      <c r="Y679" s="2"/>
      <c r="Z679" s="2"/>
      <c r="AM679" s="2"/>
      <c r="AN679" s="2"/>
      <c r="AP679" s="2"/>
      <c r="AQ679" s="2"/>
      <c r="AR679" s="2"/>
      <c r="AS679" s="2"/>
      <c r="AT679" s="2"/>
      <c r="AU679" s="2"/>
      <c r="AV679" s="2"/>
      <c r="AW679" s="2"/>
      <c r="AX679" s="2"/>
      <c r="AY679" s="2"/>
      <c r="AZ679" s="2"/>
      <c r="BM679" s="2"/>
      <c r="BN679" s="2"/>
      <c r="BP679" s="2"/>
      <c r="BQ679" s="2"/>
      <c r="BR679" s="2"/>
      <c r="BS679" s="2"/>
      <c r="BT679" s="2"/>
      <c r="BU679" s="2"/>
      <c r="BV679" s="2"/>
    </row>
    <row r="680" spans="13:74" s="1" customFormat="1" ht="30" customHeight="1">
      <c r="M680" s="2"/>
      <c r="N680" s="2"/>
      <c r="P680" s="2"/>
      <c r="Q680" s="2"/>
      <c r="R680" s="2"/>
      <c r="S680" s="2"/>
      <c r="T680" s="2"/>
      <c r="U680" s="2"/>
      <c r="V680" s="2"/>
      <c r="W680" s="2"/>
      <c r="X680" s="2"/>
      <c r="Y680" s="2"/>
      <c r="Z680" s="2"/>
      <c r="AM680" s="2"/>
      <c r="AN680" s="2"/>
      <c r="AP680" s="2"/>
      <c r="AQ680" s="2"/>
      <c r="AR680" s="2"/>
      <c r="AS680" s="2"/>
      <c r="AT680" s="2"/>
      <c r="AU680" s="2"/>
      <c r="AV680" s="2"/>
      <c r="AW680" s="2"/>
      <c r="AX680" s="2"/>
      <c r="AY680" s="2"/>
      <c r="AZ680" s="2"/>
      <c r="BM680" s="2"/>
      <c r="BN680" s="2"/>
      <c r="BP680" s="2"/>
      <c r="BQ680" s="2"/>
      <c r="BR680" s="2"/>
      <c r="BS680" s="2"/>
      <c r="BT680" s="2"/>
      <c r="BU680" s="2"/>
      <c r="BV680" s="2"/>
    </row>
    <row r="681" spans="13:74" s="1" customFormat="1" ht="30" customHeight="1">
      <c r="M681" s="2"/>
      <c r="N681" s="2"/>
      <c r="P681" s="2"/>
      <c r="Q681" s="2"/>
      <c r="R681" s="2"/>
      <c r="S681" s="2"/>
      <c r="T681" s="2"/>
      <c r="U681" s="2"/>
      <c r="V681" s="2"/>
      <c r="W681" s="2"/>
      <c r="X681" s="2"/>
      <c r="Y681" s="2"/>
      <c r="Z681" s="2"/>
      <c r="AM681" s="2"/>
      <c r="AN681" s="2"/>
      <c r="AP681" s="2"/>
      <c r="AQ681" s="2"/>
      <c r="AR681" s="2"/>
      <c r="AS681" s="2"/>
      <c r="AT681" s="2"/>
      <c r="AU681" s="2"/>
      <c r="AV681" s="2"/>
      <c r="AW681" s="2"/>
      <c r="AX681" s="2"/>
      <c r="AY681" s="2"/>
      <c r="AZ681" s="2"/>
      <c r="BM681" s="2"/>
      <c r="BN681" s="2"/>
      <c r="BP681" s="2"/>
      <c r="BQ681" s="2"/>
      <c r="BR681" s="2"/>
      <c r="BS681" s="2"/>
      <c r="BT681" s="2"/>
      <c r="BU681" s="2"/>
      <c r="BV681" s="2"/>
    </row>
    <row r="682" spans="13:74" s="1" customFormat="1" ht="30" customHeight="1">
      <c r="M682" s="2"/>
      <c r="N682" s="2"/>
      <c r="P682" s="2"/>
      <c r="Q682" s="2"/>
      <c r="R682" s="2"/>
      <c r="S682" s="2"/>
      <c r="T682" s="2"/>
      <c r="U682" s="2"/>
      <c r="V682" s="2"/>
      <c r="W682" s="2"/>
      <c r="X682" s="2"/>
      <c r="Y682" s="2"/>
      <c r="Z682" s="2"/>
      <c r="AM682" s="2"/>
      <c r="AN682" s="2"/>
      <c r="AP682" s="2"/>
      <c r="AQ682" s="2"/>
      <c r="AR682" s="2"/>
      <c r="AS682" s="2"/>
      <c r="AT682" s="2"/>
      <c r="AU682" s="2"/>
      <c r="AV682" s="2"/>
      <c r="AW682" s="2"/>
      <c r="AX682" s="2"/>
      <c r="AY682" s="2"/>
      <c r="AZ682" s="2"/>
      <c r="BM682" s="2"/>
      <c r="BN682" s="2"/>
      <c r="BP682" s="2"/>
      <c r="BQ682" s="2"/>
      <c r="BR682" s="2"/>
      <c r="BS682" s="2"/>
      <c r="BT682" s="2"/>
      <c r="BU682" s="2"/>
      <c r="BV682" s="2"/>
    </row>
    <row r="683" spans="13:74" s="1" customFormat="1" ht="30" customHeight="1">
      <c r="M683" s="2"/>
      <c r="N683" s="2"/>
      <c r="P683" s="2"/>
      <c r="Q683" s="2"/>
      <c r="R683" s="2"/>
      <c r="S683" s="2"/>
      <c r="T683" s="2"/>
      <c r="U683" s="2"/>
      <c r="V683" s="2"/>
      <c r="W683" s="2"/>
      <c r="X683" s="2"/>
      <c r="Y683" s="2"/>
      <c r="Z683" s="2"/>
      <c r="AM683" s="2"/>
      <c r="AN683" s="2"/>
      <c r="AP683" s="2"/>
      <c r="AQ683" s="2"/>
      <c r="AR683" s="2"/>
      <c r="AS683" s="2"/>
      <c r="AT683" s="2"/>
      <c r="AU683" s="2"/>
      <c r="AV683" s="2"/>
      <c r="AW683" s="2"/>
      <c r="AX683" s="2"/>
      <c r="AY683" s="2"/>
      <c r="AZ683" s="2"/>
      <c r="BM683" s="2"/>
      <c r="BN683" s="2"/>
      <c r="BP683" s="2"/>
      <c r="BQ683" s="2"/>
      <c r="BR683" s="2"/>
      <c r="BS683" s="2"/>
      <c r="BT683" s="2"/>
      <c r="BU683" s="2"/>
      <c r="BV683" s="2"/>
    </row>
    <row r="684" spans="13:74" s="1" customFormat="1" ht="30" customHeight="1">
      <c r="M684" s="2"/>
      <c r="N684" s="2"/>
      <c r="P684" s="2"/>
      <c r="Q684" s="2"/>
      <c r="R684" s="2"/>
      <c r="S684" s="2"/>
      <c r="T684" s="2"/>
      <c r="U684" s="2"/>
      <c r="V684" s="2"/>
      <c r="W684" s="2"/>
      <c r="X684" s="2"/>
      <c r="Y684" s="2"/>
      <c r="Z684" s="2"/>
      <c r="AM684" s="2"/>
      <c r="AN684" s="2"/>
      <c r="AP684" s="2"/>
      <c r="AQ684" s="2"/>
      <c r="AR684" s="2"/>
      <c r="AS684" s="2"/>
      <c r="AT684" s="2"/>
      <c r="AU684" s="2"/>
      <c r="AV684" s="2"/>
      <c r="AW684" s="2"/>
      <c r="AX684" s="2"/>
      <c r="AY684" s="2"/>
      <c r="AZ684" s="2"/>
      <c r="BM684" s="2"/>
      <c r="BN684" s="2"/>
      <c r="BP684" s="2"/>
      <c r="BQ684" s="2"/>
      <c r="BR684" s="2"/>
      <c r="BS684" s="2"/>
      <c r="BT684" s="2"/>
      <c r="BU684" s="2"/>
      <c r="BV684" s="2"/>
    </row>
    <row r="685" spans="13:74" s="1" customFormat="1" ht="30" customHeight="1">
      <c r="M685" s="2"/>
      <c r="N685" s="2"/>
      <c r="P685" s="2"/>
      <c r="Q685" s="2"/>
      <c r="R685" s="2"/>
      <c r="S685" s="2"/>
      <c r="T685" s="2"/>
      <c r="U685" s="2"/>
      <c r="V685" s="2"/>
      <c r="W685" s="2"/>
      <c r="X685" s="2"/>
      <c r="Y685" s="2"/>
      <c r="Z685" s="2"/>
      <c r="AM685" s="2"/>
      <c r="AN685" s="2"/>
      <c r="AP685" s="2"/>
      <c r="AQ685" s="2"/>
      <c r="AR685" s="2"/>
      <c r="AS685" s="2"/>
      <c r="AT685" s="2"/>
      <c r="AU685" s="2"/>
      <c r="AV685" s="2"/>
      <c r="AW685" s="2"/>
      <c r="AX685" s="2"/>
      <c r="AY685" s="2"/>
      <c r="AZ685" s="2"/>
      <c r="BM685" s="2"/>
      <c r="BN685" s="2"/>
      <c r="BP685" s="2"/>
      <c r="BQ685" s="2"/>
      <c r="BR685" s="2"/>
      <c r="BS685" s="2"/>
      <c r="BT685" s="2"/>
      <c r="BU685" s="2"/>
      <c r="BV685" s="2"/>
    </row>
    <row r="686" spans="13:74" s="1" customFormat="1" ht="30" customHeight="1">
      <c r="M686" s="2"/>
      <c r="N686" s="2"/>
      <c r="P686" s="2"/>
      <c r="Q686" s="2"/>
      <c r="R686" s="2"/>
      <c r="S686" s="2"/>
      <c r="T686" s="2"/>
      <c r="U686" s="2"/>
      <c r="V686" s="2"/>
      <c r="W686" s="2"/>
      <c r="X686" s="2"/>
      <c r="Y686" s="2"/>
      <c r="Z686" s="2"/>
      <c r="AM686" s="2"/>
      <c r="AN686" s="2"/>
      <c r="AP686" s="2"/>
      <c r="AQ686" s="2"/>
      <c r="AR686" s="2"/>
      <c r="AS686" s="2"/>
      <c r="AT686" s="2"/>
      <c r="AU686" s="2"/>
      <c r="AV686" s="2"/>
      <c r="AW686" s="2"/>
      <c r="AX686" s="2"/>
      <c r="AY686" s="2"/>
      <c r="AZ686" s="2"/>
      <c r="BM686" s="2"/>
      <c r="BN686" s="2"/>
      <c r="BP686" s="2"/>
      <c r="BQ686" s="2"/>
      <c r="BR686" s="2"/>
      <c r="BS686" s="2"/>
      <c r="BT686" s="2"/>
      <c r="BU686" s="2"/>
      <c r="BV686" s="2"/>
    </row>
    <row r="687" spans="13:74" s="1" customFormat="1" ht="30" customHeight="1">
      <c r="M687" s="2"/>
      <c r="N687" s="2"/>
      <c r="P687" s="2"/>
      <c r="Q687" s="2"/>
      <c r="R687" s="2"/>
      <c r="S687" s="2"/>
      <c r="T687" s="2"/>
      <c r="U687" s="2"/>
      <c r="V687" s="2"/>
      <c r="W687" s="2"/>
      <c r="X687" s="2"/>
      <c r="Y687" s="2"/>
      <c r="Z687" s="2"/>
      <c r="AM687" s="2"/>
      <c r="AN687" s="2"/>
      <c r="AP687" s="2"/>
      <c r="AQ687" s="2"/>
      <c r="AR687" s="2"/>
      <c r="AS687" s="2"/>
      <c r="AT687" s="2"/>
      <c r="AU687" s="2"/>
      <c r="AV687" s="2"/>
      <c r="AW687" s="2"/>
      <c r="AX687" s="2"/>
      <c r="AY687" s="2"/>
      <c r="AZ687" s="2"/>
      <c r="BM687" s="2"/>
      <c r="BN687" s="2"/>
      <c r="BP687" s="2"/>
      <c r="BQ687" s="2"/>
      <c r="BR687" s="2"/>
      <c r="BS687" s="2"/>
      <c r="BT687" s="2"/>
      <c r="BU687" s="2"/>
      <c r="BV687" s="2"/>
    </row>
    <row r="688" spans="13:74" s="1" customFormat="1" ht="30" customHeight="1">
      <c r="M688" s="2"/>
      <c r="N688" s="2"/>
      <c r="P688" s="2"/>
      <c r="Q688" s="2"/>
      <c r="R688" s="2"/>
      <c r="S688" s="2"/>
      <c r="T688" s="2"/>
      <c r="U688" s="2"/>
      <c r="V688" s="2"/>
      <c r="W688" s="2"/>
      <c r="X688" s="2"/>
      <c r="Y688" s="2"/>
      <c r="Z688" s="2"/>
      <c r="AM688" s="2"/>
      <c r="AN688" s="2"/>
      <c r="AP688" s="2"/>
      <c r="AQ688" s="2"/>
      <c r="AR688" s="2"/>
      <c r="AS688" s="2"/>
      <c r="AT688" s="2"/>
      <c r="AU688" s="2"/>
      <c r="AV688" s="2"/>
      <c r="AW688" s="2"/>
      <c r="AX688" s="2"/>
      <c r="AY688" s="2"/>
      <c r="AZ688" s="2"/>
      <c r="BM688" s="2"/>
      <c r="BN688" s="2"/>
      <c r="BP688" s="2"/>
      <c r="BQ688" s="2"/>
      <c r="BR688" s="2"/>
      <c r="BS688" s="2"/>
      <c r="BT688" s="2"/>
      <c r="BU688" s="2"/>
      <c r="BV688" s="2"/>
    </row>
    <row r="689" spans="13:74" s="1" customFormat="1" ht="30" customHeight="1">
      <c r="M689" s="2"/>
      <c r="N689" s="2"/>
      <c r="P689" s="2"/>
      <c r="Q689" s="2"/>
      <c r="R689" s="2"/>
      <c r="S689" s="2"/>
      <c r="T689" s="2"/>
      <c r="U689" s="2"/>
      <c r="V689" s="2"/>
      <c r="W689" s="2"/>
      <c r="X689" s="2"/>
      <c r="Y689" s="2"/>
      <c r="Z689" s="2"/>
      <c r="AM689" s="2"/>
      <c r="AN689" s="2"/>
      <c r="AP689" s="2"/>
      <c r="AQ689" s="2"/>
      <c r="AR689" s="2"/>
      <c r="AS689" s="2"/>
      <c r="AT689" s="2"/>
      <c r="AU689" s="2"/>
      <c r="AV689" s="2"/>
      <c r="AW689" s="2"/>
      <c r="AX689" s="2"/>
      <c r="AY689" s="2"/>
      <c r="AZ689" s="2"/>
      <c r="BM689" s="2"/>
      <c r="BN689" s="2"/>
      <c r="BP689" s="2"/>
      <c r="BQ689" s="2"/>
      <c r="BR689" s="2"/>
      <c r="BS689" s="2"/>
      <c r="BT689" s="2"/>
      <c r="BU689" s="2"/>
      <c r="BV689" s="2"/>
    </row>
    <row r="690" spans="13:74" s="1" customFormat="1" ht="30" customHeight="1">
      <c r="M690" s="2"/>
      <c r="N690" s="2"/>
      <c r="P690" s="2"/>
      <c r="Q690" s="2"/>
      <c r="R690" s="2"/>
      <c r="S690" s="2"/>
      <c r="T690" s="2"/>
      <c r="U690" s="2"/>
      <c r="V690" s="2"/>
      <c r="W690" s="2"/>
      <c r="X690" s="2"/>
      <c r="Y690" s="2"/>
      <c r="Z690" s="2"/>
      <c r="AM690" s="2"/>
      <c r="AN690" s="2"/>
      <c r="AP690" s="2"/>
      <c r="AQ690" s="2"/>
      <c r="AR690" s="2"/>
      <c r="AS690" s="2"/>
      <c r="AT690" s="2"/>
      <c r="AU690" s="2"/>
      <c r="AV690" s="2"/>
      <c r="AW690" s="2"/>
      <c r="AX690" s="2"/>
      <c r="AY690" s="2"/>
      <c r="AZ690" s="2"/>
      <c r="BM690" s="2"/>
      <c r="BN690" s="2"/>
      <c r="BP690" s="2"/>
      <c r="BQ690" s="2"/>
      <c r="BR690" s="2"/>
      <c r="BS690" s="2"/>
      <c r="BT690" s="2"/>
      <c r="BU690" s="2"/>
      <c r="BV690" s="2"/>
    </row>
    <row r="691" spans="13:74" s="1" customFormat="1" ht="30" customHeight="1">
      <c r="M691" s="2"/>
      <c r="N691" s="2"/>
      <c r="P691" s="2"/>
      <c r="Q691" s="2"/>
      <c r="R691" s="2"/>
      <c r="S691" s="2"/>
      <c r="T691" s="2"/>
      <c r="U691" s="2"/>
      <c r="V691" s="2"/>
      <c r="W691" s="2"/>
      <c r="X691" s="2"/>
      <c r="Y691" s="2"/>
      <c r="Z691" s="2"/>
      <c r="AM691" s="2"/>
      <c r="AN691" s="2"/>
      <c r="AP691" s="2"/>
      <c r="AQ691" s="2"/>
      <c r="AR691" s="2"/>
      <c r="AS691" s="2"/>
      <c r="AT691" s="2"/>
      <c r="AU691" s="2"/>
      <c r="AV691" s="2"/>
      <c r="AW691" s="2"/>
      <c r="AX691" s="2"/>
      <c r="AY691" s="2"/>
      <c r="AZ691" s="2"/>
      <c r="BM691" s="2"/>
      <c r="BN691" s="2"/>
      <c r="BP691" s="2"/>
      <c r="BQ691" s="2"/>
      <c r="BR691" s="2"/>
      <c r="BS691" s="2"/>
      <c r="BT691" s="2"/>
      <c r="BU691" s="2"/>
      <c r="BV691" s="2"/>
    </row>
    <row r="692" spans="13:74" s="1" customFormat="1" ht="30" customHeight="1">
      <c r="M692" s="2"/>
      <c r="N692" s="2"/>
      <c r="P692" s="2"/>
      <c r="Q692" s="2"/>
      <c r="R692" s="2"/>
      <c r="S692" s="2"/>
      <c r="T692" s="2"/>
      <c r="U692" s="2"/>
      <c r="V692" s="2"/>
      <c r="W692" s="2"/>
      <c r="X692" s="2"/>
      <c r="Y692" s="2"/>
      <c r="Z692" s="2"/>
      <c r="AM692" s="2"/>
      <c r="AN692" s="2"/>
      <c r="AP692" s="2"/>
      <c r="AQ692" s="2"/>
      <c r="AR692" s="2"/>
      <c r="AS692" s="2"/>
      <c r="AT692" s="2"/>
      <c r="AU692" s="2"/>
      <c r="AV692" s="2"/>
      <c r="AW692" s="2"/>
      <c r="AX692" s="2"/>
      <c r="AY692" s="2"/>
      <c r="AZ692" s="2"/>
      <c r="BM692" s="2"/>
      <c r="BN692" s="2"/>
      <c r="BP692" s="2"/>
      <c r="BQ692" s="2"/>
      <c r="BR692" s="2"/>
      <c r="BS692" s="2"/>
      <c r="BT692" s="2"/>
      <c r="BU692" s="2"/>
      <c r="BV692" s="2"/>
    </row>
    <row r="693" spans="13:74" s="1" customFormat="1" ht="30" customHeight="1">
      <c r="M693" s="2"/>
      <c r="N693" s="2"/>
      <c r="P693" s="2"/>
      <c r="Q693" s="2"/>
      <c r="R693" s="2"/>
      <c r="S693" s="2"/>
      <c r="T693" s="2"/>
      <c r="U693" s="2"/>
      <c r="V693" s="2"/>
      <c r="W693" s="2"/>
      <c r="X693" s="2"/>
      <c r="Y693" s="2"/>
      <c r="Z693" s="2"/>
      <c r="AM693" s="2"/>
      <c r="AN693" s="2"/>
      <c r="AP693" s="2"/>
      <c r="AQ693" s="2"/>
      <c r="AR693" s="2"/>
      <c r="AS693" s="2"/>
      <c r="AT693" s="2"/>
      <c r="AU693" s="2"/>
      <c r="AV693" s="2"/>
      <c r="AW693" s="2"/>
      <c r="AX693" s="2"/>
      <c r="AY693" s="2"/>
      <c r="AZ693" s="2"/>
      <c r="BM693" s="2"/>
      <c r="BN693" s="2"/>
      <c r="BP693" s="2"/>
      <c r="BQ693" s="2"/>
      <c r="BR693" s="2"/>
      <c r="BS693" s="2"/>
      <c r="BT693" s="2"/>
      <c r="BU693" s="2"/>
      <c r="BV693" s="2"/>
    </row>
    <row r="694" spans="13:74" s="1" customFormat="1" ht="30" customHeight="1">
      <c r="M694" s="2"/>
      <c r="N694" s="2"/>
      <c r="P694" s="2"/>
      <c r="Q694" s="2"/>
      <c r="R694" s="2"/>
      <c r="S694" s="2"/>
      <c r="T694" s="2"/>
      <c r="U694" s="2"/>
      <c r="V694" s="2"/>
      <c r="W694" s="2"/>
      <c r="X694" s="2"/>
      <c r="Y694" s="2"/>
      <c r="Z694" s="2"/>
      <c r="AM694" s="2"/>
      <c r="AN694" s="2"/>
      <c r="AP694" s="2"/>
      <c r="AQ694" s="2"/>
      <c r="AR694" s="2"/>
      <c r="AS694" s="2"/>
      <c r="AT694" s="2"/>
      <c r="AU694" s="2"/>
      <c r="AV694" s="2"/>
      <c r="AW694" s="2"/>
      <c r="AX694" s="2"/>
      <c r="AY694" s="2"/>
      <c r="AZ694" s="2"/>
      <c r="BM694" s="2"/>
      <c r="BN694" s="2"/>
      <c r="BP694" s="2"/>
      <c r="BQ694" s="2"/>
      <c r="BR694" s="2"/>
      <c r="BS694" s="2"/>
      <c r="BT694" s="2"/>
      <c r="BU694" s="2"/>
      <c r="BV694" s="2"/>
    </row>
    <row r="695" spans="13:74" s="1" customFormat="1" ht="30" customHeight="1">
      <c r="M695" s="2"/>
      <c r="N695" s="2"/>
      <c r="P695" s="2"/>
      <c r="Q695" s="2"/>
      <c r="R695" s="2"/>
      <c r="S695" s="2"/>
      <c r="T695" s="2"/>
      <c r="U695" s="2"/>
      <c r="V695" s="2"/>
      <c r="W695" s="2"/>
      <c r="X695" s="2"/>
      <c r="Y695" s="2"/>
      <c r="Z695" s="2"/>
      <c r="AM695" s="2"/>
      <c r="AN695" s="2"/>
      <c r="AP695" s="2"/>
      <c r="AQ695" s="2"/>
      <c r="AR695" s="2"/>
      <c r="AS695" s="2"/>
      <c r="AT695" s="2"/>
      <c r="AU695" s="2"/>
      <c r="AV695" s="2"/>
      <c r="AW695" s="2"/>
      <c r="AX695" s="2"/>
      <c r="AY695" s="2"/>
      <c r="AZ695" s="2"/>
      <c r="BM695" s="2"/>
      <c r="BN695" s="2"/>
      <c r="BP695" s="2"/>
      <c r="BQ695" s="2"/>
      <c r="BR695" s="2"/>
      <c r="BS695" s="2"/>
      <c r="BT695" s="2"/>
      <c r="BU695" s="2"/>
      <c r="BV695" s="2"/>
    </row>
    <row r="696" spans="13:74" s="1" customFormat="1" ht="30" customHeight="1">
      <c r="M696" s="2"/>
      <c r="N696" s="2"/>
      <c r="P696" s="2"/>
      <c r="Q696" s="2"/>
      <c r="R696" s="2"/>
      <c r="S696" s="2"/>
      <c r="T696" s="2"/>
      <c r="U696" s="2"/>
      <c r="V696" s="2"/>
      <c r="W696" s="2"/>
      <c r="X696" s="2"/>
      <c r="Y696" s="2"/>
      <c r="Z696" s="2"/>
      <c r="AM696" s="2"/>
      <c r="AN696" s="2"/>
      <c r="AP696" s="2"/>
      <c r="AQ696" s="2"/>
      <c r="AR696" s="2"/>
      <c r="AS696" s="2"/>
      <c r="AT696" s="2"/>
      <c r="AU696" s="2"/>
      <c r="AV696" s="2"/>
      <c r="AW696" s="2"/>
      <c r="AX696" s="2"/>
      <c r="AY696" s="2"/>
      <c r="AZ696" s="2"/>
      <c r="BM696" s="2"/>
      <c r="BN696" s="2"/>
      <c r="BP696" s="2"/>
      <c r="BQ696" s="2"/>
      <c r="BR696" s="2"/>
      <c r="BS696" s="2"/>
      <c r="BT696" s="2"/>
      <c r="BU696" s="2"/>
      <c r="BV696" s="2"/>
    </row>
    <row r="697" spans="13:74" s="1" customFormat="1" ht="30" customHeight="1">
      <c r="M697" s="2"/>
      <c r="N697" s="2"/>
      <c r="P697" s="2"/>
      <c r="Q697" s="2"/>
      <c r="R697" s="2"/>
      <c r="S697" s="2"/>
      <c r="T697" s="2"/>
      <c r="U697" s="2"/>
      <c r="V697" s="2"/>
      <c r="W697" s="2"/>
      <c r="X697" s="2"/>
      <c r="Y697" s="2"/>
      <c r="Z697" s="2"/>
      <c r="AM697" s="2"/>
      <c r="AN697" s="2"/>
      <c r="AP697" s="2"/>
      <c r="AQ697" s="2"/>
      <c r="AR697" s="2"/>
      <c r="AS697" s="2"/>
      <c r="AT697" s="2"/>
      <c r="AU697" s="2"/>
      <c r="AV697" s="2"/>
      <c r="AW697" s="2"/>
      <c r="AX697" s="2"/>
      <c r="AY697" s="2"/>
      <c r="AZ697" s="2"/>
      <c r="BM697" s="2"/>
      <c r="BN697" s="2"/>
      <c r="BP697" s="2"/>
      <c r="BQ697" s="2"/>
      <c r="BR697" s="2"/>
      <c r="BS697" s="2"/>
      <c r="BT697" s="2"/>
      <c r="BU697" s="2"/>
      <c r="BV697" s="2"/>
    </row>
    <row r="703" spans="13:74">
      <c r="U703" s="166">
        <f>IFERROR(+COUNTIF(U706:U750,"SI")/(COUNTIF(U706:U750,"SI")+COUNTIF(U706:U750,"Non")),0)</f>
        <v>0</v>
      </c>
      <c r="V703" s="166">
        <f>IFERROR(+COUNTIF(V706:V750,"SI")/(COUNTIF(V706:V750,"SI")+COUNTIF(V706:V750,"Non")),0)</f>
        <v>0</v>
      </c>
      <c r="AC703" s="176"/>
      <c r="AU703" s="166">
        <f>IFERROR(+COUNTIF(AU706:AU750,"SI")/(COUNTIF(AU706:AU750,"SI")+COUNTIF(AU706:AU750,"Non")),0)</f>
        <v>0</v>
      </c>
      <c r="AV703" s="166">
        <f>IFERROR(+COUNTIF(AV706:AV750,"SI")/(COUNTIF(AV706:AV750,"SI")+COUNTIF(AV706:AV750,"Non")),0)</f>
        <v>0</v>
      </c>
      <c r="BU703" s="166">
        <f>IFERROR(+COUNTIF(BU706:BU750,"SI")/(COUNTIF(BU706:BU750,"SI")+COUNTIF(BU706:BU750,"Non")),0)</f>
        <v>0</v>
      </c>
      <c r="BV703" s="166">
        <f>IFERROR(+COUNTIF(BV706:BV750,"SI")/(COUNTIF(BV706:BV750,"SI")+COUNTIF(BV706:BV750,"Non")),0)</f>
        <v>0</v>
      </c>
    </row>
    <row r="704" spans="13:74" ht="15" customHeight="1">
      <c r="M704" s="588" t="s">
        <v>151</v>
      </c>
      <c r="N704" s="588" t="s">
        <v>485</v>
      </c>
      <c r="O704" s="588"/>
      <c r="P704" s="588" t="s">
        <v>486</v>
      </c>
      <c r="Q704" s="589" t="s">
        <v>487</v>
      </c>
      <c r="R704" s="588" t="s">
        <v>488</v>
      </c>
      <c r="S704" s="591" t="s">
        <v>262</v>
      </c>
      <c r="T704" s="591" t="s">
        <v>263</v>
      </c>
      <c r="U704" s="591" t="s">
        <v>264</v>
      </c>
      <c r="V704" s="591" t="s">
        <v>265</v>
      </c>
      <c r="AM704" s="588" t="s">
        <v>151</v>
      </c>
      <c r="AN704" s="588" t="s">
        <v>485</v>
      </c>
      <c r="AO704" s="588"/>
      <c r="AP704" s="588" t="s">
        <v>486</v>
      </c>
      <c r="AQ704" s="589" t="s">
        <v>487</v>
      </c>
      <c r="AR704" s="588" t="s">
        <v>488</v>
      </c>
      <c r="AS704" s="591" t="s">
        <v>262</v>
      </c>
      <c r="AT704" s="591" t="s">
        <v>263</v>
      </c>
      <c r="AU704" s="591" t="s">
        <v>264</v>
      </c>
      <c r="AV704" s="591" t="s">
        <v>265</v>
      </c>
      <c r="BM704" s="588" t="s">
        <v>151</v>
      </c>
      <c r="BN704" s="588" t="s">
        <v>485</v>
      </c>
      <c r="BO704" s="588"/>
      <c r="BP704" s="588" t="s">
        <v>486</v>
      </c>
      <c r="BQ704" s="589" t="s">
        <v>487</v>
      </c>
      <c r="BR704" s="588" t="s">
        <v>488</v>
      </c>
      <c r="BS704" s="591" t="s">
        <v>262</v>
      </c>
      <c r="BT704" s="591" t="s">
        <v>263</v>
      </c>
      <c r="BU704" s="591" t="s">
        <v>264</v>
      </c>
      <c r="BV704" s="591" t="s">
        <v>265</v>
      </c>
    </row>
    <row r="705" spans="13:74">
      <c r="M705" s="588"/>
      <c r="N705" s="588"/>
      <c r="O705" s="588"/>
      <c r="P705" s="588"/>
      <c r="Q705" s="590"/>
      <c r="R705" s="588"/>
      <c r="S705" s="591"/>
      <c r="T705" s="591"/>
      <c r="U705" s="591"/>
      <c r="V705" s="591"/>
      <c r="AM705" s="588"/>
      <c r="AN705" s="588"/>
      <c r="AO705" s="588"/>
      <c r="AP705" s="588"/>
      <c r="AQ705" s="590"/>
      <c r="AR705" s="588"/>
      <c r="AS705" s="591"/>
      <c r="AT705" s="591"/>
      <c r="AU705" s="591"/>
      <c r="AV705" s="591"/>
      <c r="BM705" s="588"/>
      <c r="BN705" s="588"/>
      <c r="BO705" s="588"/>
      <c r="BP705" s="588"/>
      <c r="BQ705" s="590"/>
      <c r="BR705" s="588"/>
      <c r="BS705" s="591"/>
      <c r="BT705" s="591"/>
      <c r="BU705" s="591"/>
      <c r="BV705" s="591"/>
    </row>
    <row r="706" spans="13:74" ht="15" customHeight="1">
      <c r="M706" s="583" t="s">
        <v>357</v>
      </c>
      <c r="N706" s="204"/>
      <c r="O706" s="177" t="s">
        <v>216</v>
      </c>
      <c r="P706" s="177"/>
      <c r="Q706" s="167"/>
      <c r="R706" s="168"/>
      <c r="S706" s="169"/>
      <c r="T706" s="169"/>
      <c r="U706" s="170" t="str">
        <f t="shared" ref="U706:V712" si="51">+IF(Q706=0,"----",IF(Q706&gt;=S706,"SI","NON"))</f>
        <v>----</v>
      </c>
      <c r="V706" s="171" t="str">
        <f t="shared" si="51"/>
        <v>----</v>
      </c>
      <c r="AM706" s="583" t="s">
        <v>357</v>
      </c>
      <c r="AN706" s="204"/>
      <c r="AO706" s="177" t="s">
        <v>216</v>
      </c>
      <c r="AP706" s="177"/>
      <c r="AQ706" s="167"/>
      <c r="AR706" s="168"/>
      <c r="AS706" s="169"/>
      <c r="AT706" s="169"/>
      <c r="AU706" s="170" t="str">
        <f>+IF(AQ706=0,"----",IF(AQ706&gt;=AS706,"SI","NON"))</f>
        <v>----</v>
      </c>
      <c r="AV706" s="171" t="str">
        <f>+IF(AR706=0,"----",IF(AR706&gt;=AT706,"SI","NON"))</f>
        <v>----</v>
      </c>
      <c r="BM706" s="583" t="s">
        <v>357</v>
      </c>
      <c r="BN706" s="204"/>
      <c r="BO706" s="177" t="s">
        <v>216</v>
      </c>
      <c r="BP706" s="177"/>
      <c r="BQ706" s="167"/>
      <c r="BR706" s="168"/>
      <c r="BS706" s="169"/>
      <c r="BT706" s="169"/>
      <c r="BU706" s="170" t="str">
        <f>+IF(BQ706=0,"----",IF(BQ706&gt;=BS706,"SI","NON"))</f>
        <v>----</v>
      </c>
      <c r="BV706" s="171" t="str">
        <f>+IF(BR706=0,"----",IF(BR706&gt;=BT706,"SI","NON"))</f>
        <v>----</v>
      </c>
    </row>
    <row r="707" spans="13:74">
      <c r="M707" s="584"/>
      <c r="N707" s="204"/>
      <c r="O707" s="177" t="s">
        <v>217</v>
      </c>
      <c r="P707" s="177"/>
      <c r="Q707" s="167"/>
      <c r="R707" s="168"/>
      <c r="S707" s="169"/>
      <c r="T707" s="169"/>
      <c r="U707" s="170" t="str">
        <f t="shared" si="51"/>
        <v>----</v>
      </c>
      <c r="V707" s="171" t="str">
        <f t="shared" si="51"/>
        <v>----</v>
      </c>
      <c r="AM707" s="584"/>
      <c r="AN707" s="204"/>
      <c r="AO707" s="177" t="s">
        <v>217</v>
      </c>
      <c r="AP707" s="177"/>
      <c r="AQ707" s="167"/>
      <c r="AR707" s="168"/>
      <c r="AS707" s="169"/>
      <c r="AT707" s="169"/>
      <c r="AU707" s="170" t="str">
        <f t="shared" ref="AU707:AU712" si="52">+IF(AQ707=0,"----",IF(AQ707&gt;=AS707,"SI","NON"))</f>
        <v>----</v>
      </c>
      <c r="AV707" s="171" t="str">
        <f t="shared" ref="AV707:AV712" si="53">+IF(AR707=0,"----",IF(AR707&gt;=AT707,"SI","NON"))</f>
        <v>----</v>
      </c>
      <c r="BM707" s="584"/>
      <c r="BN707" s="204"/>
      <c r="BO707" s="177" t="s">
        <v>217</v>
      </c>
      <c r="BP707" s="177"/>
      <c r="BQ707" s="167"/>
      <c r="BR707" s="168"/>
      <c r="BS707" s="169"/>
      <c r="BT707" s="169"/>
      <c r="BU707" s="170" t="str">
        <f t="shared" ref="BU707:BU712" si="54">+IF(BQ707=0,"----",IF(BQ707&gt;=BS707,"SI","NON"))</f>
        <v>----</v>
      </c>
      <c r="BV707" s="171" t="str">
        <f t="shared" ref="BV707:BV712" si="55">+IF(BR707=0,"----",IF(BR707&gt;=BT707,"SI","NON"))</f>
        <v>----</v>
      </c>
    </row>
    <row r="708" spans="13:74">
      <c r="M708" s="584"/>
      <c r="N708" s="204"/>
      <c r="O708" s="177" t="s">
        <v>218</v>
      </c>
      <c r="P708" s="177"/>
      <c r="Q708" s="167"/>
      <c r="R708" s="168"/>
      <c r="S708" s="169"/>
      <c r="T708" s="169"/>
      <c r="U708" s="170" t="str">
        <f t="shared" si="51"/>
        <v>----</v>
      </c>
      <c r="V708" s="171" t="str">
        <f t="shared" si="51"/>
        <v>----</v>
      </c>
      <c r="AM708" s="584"/>
      <c r="AN708" s="204"/>
      <c r="AO708" s="177" t="s">
        <v>218</v>
      </c>
      <c r="AP708" s="177"/>
      <c r="AQ708" s="167"/>
      <c r="AR708" s="168"/>
      <c r="AS708" s="169"/>
      <c r="AT708" s="169"/>
      <c r="AU708" s="170" t="str">
        <f t="shared" si="52"/>
        <v>----</v>
      </c>
      <c r="AV708" s="171" t="str">
        <f t="shared" si="53"/>
        <v>----</v>
      </c>
      <c r="BM708" s="584"/>
      <c r="BN708" s="204"/>
      <c r="BO708" s="177" t="s">
        <v>218</v>
      </c>
      <c r="BP708" s="177"/>
      <c r="BQ708" s="167"/>
      <c r="BR708" s="168"/>
      <c r="BS708" s="169"/>
      <c r="BT708" s="169"/>
      <c r="BU708" s="170" t="str">
        <f t="shared" si="54"/>
        <v>----</v>
      </c>
      <c r="BV708" s="171" t="str">
        <f t="shared" si="55"/>
        <v>----</v>
      </c>
    </row>
    <row r="709" spans="13:74">
      <c r="M709" s="584"/>
      <c r="N709" s="204"/>
      <c r="O709" s="177" t="s">
        <v>219</v>
      </c>
      <c r="P709" s="177"/>
      <c r="Q709" s="167"/>
      <c r="R709" s="168"/>
      <c r="S709" s="169"/>
      <c r="T709" s="169"/>
      <c r="U709" s="170" t="str">
        <f t="shared" si="51"/>
        <v>----</v>
      </c>
      <c r="V709" s="171" t="str">
        <f t="shared" si="51"/>
        <v>----</v>
      </c>
      <c r="AM709" s="584"/>
      <c r="AN709" s="204"/>
      <c r="AO709" s="177" t="s">
        <v>219</v>
      </c>
      <c r="AP709" s="177"/>
      <c r="AQ709" s="167"/>
      <c r="AR709" s="168"/>
      <c r="AS709" s="169"/>
      <c r="AT709" s="169"/>
      <c r="AU709" s="170" t="str">
        <f t="shared" si="52"/>
        <v>----</v>
      </c>
      <c r="AV709" s="171" t="str">
        <f t="shared" si="53"/>
        <v>----</v>
      </c>
      <c r="BM709" s="584"/>
      <c r="BN709" s="204"/>
      <c r="BO709" s="177" t="s">
        <v>219</v>
      </c>
      <c r="BP709" s="177"/>
      <c r="BQ709" s="167"/>
      <c r="BR709" s="168"/>
      <c r="BS709" s="169"/>
      <c r="BT709" s="169"/>
      <c r="BU709" s="170" t="str">
        <f t="shared" si="54"/>
        <v>----</v>
      </c>
      <c r="BV709" s="171" t="str">
        <f t="shared" si="55"/>
        <v>----</v>
      </c>
    </row>
    <row r="710" spans="13:74">
      <c r="M710" s="584"/>
      <c r="N710" s="204"/>
      <c r="O710" s="177" t="s">
        <v>220</v>
      </c>
      <c r="P710" s="177"/>
      <c r="Q710" s="167"/>
      <c r="R710" s="168"/>
      <c r="S710" s="169"/>
      <c r="T710" s="169"/>
      <c r="U710" s="170" t="str">
        <f t="shared" si="51"/>
        <v>----</v>
      </c>
      <c r="V710" s="171" t="str">
        <f t="shared" si="51"/>
        <v>----</v>
      </c>
      <c r="AM710" s="584"/>
      <c r="AN710" s="204"/>
      <c r="AO710" s="177" t="s">
        <v>220</v>
      </c>
      <c r="AP710" s="177"/>
      <c r="AQ710" s="167"/>
      <c r="AR710" s="168"/>
      <c r="AS710" s="169"/>
      <c r="AT710" s="169"/>
      <c r="AU710" s="170" t="str">
        <f t="shared" si="52"/>
        <v>----</v>
      </c>
      <c r="AV710" s="171" t="str">
        <f t="shared" si="53"/>
        <v>----</v>
      </c>
      <c r="BM710" s="584"/>
      <c r="BN710" s="204"/>
      <c r="BO710" s="177" t="s">
        <v>220</v>
      </c>
      <c r="BP710" s="177"/>
      <c r="BQ710" s="167"/>
      <c r="BR710" s="168"/>
      <c r="BS710" s="169"/>
      <c r="BT710" s="169"/>
      <c r="BU710" s="170" t="str">
        <f t="shared" si="54"/>
        <v>----</v>
      </c>
      <c r="BV710" s="171" t="str">
        <f t="shared" si="55"/>
        <v>----</v>
      </c>
    </row>
    <row r="711" spans="13:74">
      <c r="M711" s="584"/>
      <c r="N711" s="204"/>
      <c r="O711" s="177" t="s">
        <v>221</v>
      </c>
      <c r="P711" s="177"/>
      <c r="Q711" s="167"/>
      <c r="R711" s="168"/>
      <c r="S711" s="169"/>
      <c r="T711" s="169"/>
      <c r="U711" s="170" t="str">
        <f t="shared" si="51"/>
        <v>----</v>
      </c>
      <c r="V711" s="171" t="str">
        <f t="shared" si="51"/>
        <v>----</v>
      </c>
      <c r="AM711" s="584"/>
      <c r="AN711" s="204"/>
      <c r="AO711" s="177" t="s">
        <v>221</v>
      </c>
      <c r="AP711" s="177"/>
      <c r="AQ711" s="167"/>
      <c r="AR711" s="168"/>
      <c r="AS711" s="169"/>
      <c r="AT711" s="169"/>
      <c r="AU711" s="170" t="str">
        <f t="shared" si="52"/>
        <v>----</v>
      </c>
      <c r="AV711" s="171" t="str">
        <f t="shared" si="53"/>
        <v>----</v>
      </c>
      <c r="BM711" s="584"/>
      <c r="BN711" s="204"/>
      <c r="BO711" s="177" t="s">
        <v>221</v>
      </c>
      <c r="BP711" s="177"/>
      <c r="BQ711" s="167"/>
      <c r="BR711" s="168"/>
      <c r="BS711" s="169"/>
      <c r="BT711" s="169"/>
      <c r="BU711" s="170" t="str">
        <f t="shared" si="54"/>
        <v>----</v>
      </c>
      <c r="BV711" s="171" t="str">
        <f t="shared" si="55"/>
        <v>----</v>
      </c>
    </row>
    <row r="712" spans="13:74">
      <c r="M712" s="585"/>
      <c r="N712" s="204"/>
      <c r="O712" s="177" t="s">
        <v>222</v>
      </c>
      <c r="P712" s="177"/>
      <c r="Q712" s="167"/>
      <c r="R712" s="168"/>
      <c r="S712" s="169"/>
      <c r="T712" s="169"/>
      <c r="U712" s="170" t="str">
        <f t="shared" si="51"/>
        <v>----</v>
      </c>
      <c r="V712" s="171" t="str">
        <f t="shared" si="51"/>
        <v>----</v>
      </c>
      <c r="AM712" s="585"/>
      <c r="AN712" s="204"/>
      <c r="AO712" s="177" t="s">
        <v>222</v>
      </c>
      <c r="AP712" s="177"/>
      <c r="AQ712" s="167"/>
      <c r="AR712" s="168"/>
      <c r="AS712" s="169"/>
      <c r="AT712" s="169"/>
      <c r="AU712" s="170" t="str">
        <f t="shared" si="52"/>
        <v>----</v>
      </c>
      <c r="AV712" s="171" t="str">
        <f t="shared" si="53"/>
        <v>----</v>
      </c>
      <c r="BM712" s="585"/>
      <c r="BN712" s="204"/>
      <c r="BO712" s="177" t="s">
        <v>222</v>
      </c>
      <c r="BP712" s="177"/>
      <c r="BQ712" s="167"/>
      <c r="BR712" s="168"/>
      <c r="BS712" s="169"/>
      <c r="BT712" s="169"/>
      <c r="BU712" s="170" t="str">
        <f t="shared" si="54"/>
        <v>----</v>
      </c>
      <c r="BV712" s="171" t="str">
        <f t="shared" si="55"/>
        <v>----</v>
      </c>
    </row>
    <row r="713" spans="13:74">
      <c r="O713"/>
      <c r="AO713"/>
      <c r="BO713"/>
    </row>
    <row r="714" spans="13:74">
      <c r="O714"/>
      <c r="AO714"/>
      <c r="BO714"/>
    </row>
    <row r="715" spans="13:74">
      <c r="O715"/>
      <c r="AO715"/>
      <c r="BO715"/>
    </row>
    <row r="716" spans="13:74">
      <c r="O716"/>
      <c r="AO716"/>
      <c r="BO716"/>
    </row>
    <row r="717" spans="13:74">
      <c r="O717"/>
      <c r="AO717"/>
      <c r="BO717"/>
    </row>
    <row r="718" spans="13:74">
      <c r="O718"/>
      <c r="AO718"/>
      <c r="BO718"/>
    </row>
    <row r="719" spans="13:74">
      <c r="O719"/>
      <c r="AO719"/>
      <c r="BO719"/>
    </row>
    <row r="720" spans="13:74">
      <c r="O720"/>
      <c r="AO720"/>
      <c r="BO720"/>
    </row>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sheetData>
  <mergeCells count="240">
    <mergeCell ref="D2:K2"/>
    <mergeCell ref="S4:S5"/>
    <mergeCell ref="T4:T5"/>
    <mergeCell ref="P2:R2"/>
    <mergeCell ref="S2:V2"/>
    <mergeCell ref="P4:P5"/>
    <mergeCell ref="Q4:Q5"/>
    <mergeCell ref="R4:R5"/>
    <mergeCell ref="D4:E4"/>
    <mergeCell ref="F4:G4"/>
    <mergeCell ref="H4:I4"/>
    <mergeCell ref="J4:K4"/>
    <mergeCell ref="B4:C5"/>
    <mergeCell ref="U4:U5"/>
    <mergeCell ref="V4:V5"/>
    <mergeCell ref="M4:M5"/>
    <mergeCell ref="N4:O5"/>
    <mergeCell ref="M204:M205"/>
    <mergeCell ref="N204:O205"/>
    <mergeCell ref="T204:T205"/>
    <mergeCell ref="U204:U205"/>
    <mergeCell ref="V204:V205"/>
    <mergeCell ref="AD2:AK2"/>
    <mergeCell ref="AP2:AR2"/>
    <mergeCell ref="AS2:AV2"/>
    <mergeCell ref="AB4:AC5"/>
    <mergeCell ref="AD4:AE4"/>
    <mergeCell ref="AF4:AG4"/>
    <mergeCell ref="AH4:AI4"/>
    <mergeCell ref="AJ4:AK4"/>
    <mergeCell ref="AP4:AP5"/>
    <mergeCell ref="AQ4:AQ5"/>
    <mergeCell ref="AR4:AR5"/>
    <mergeCell ref="AS4:AS5"/>
    <mergeCell ref="AT4:AT5"/>
    <mergeCell ref="AM4:AM5"/>
    <mergeCell ref="AN4:AO5"/>
    <mergeCell ref="AU4:AU5"/>
    <mergeCell ref="AV4:AV5"/>
    <mergeCell ref="AS404:AS405"/>
    <mergeCell ref="AT404:AT405"/>
    <mergeCell ref="AU404:AU405"/>
    <mergeCell ref="AV404:AV405"/>
    <mergeCell ref="AP304:AP305"/>
    <mergeCell ref="AQ304:AQ305"/>
    <mergeCell ref="AR304:AR305"/>
    <mergeCell ref="AS304:AS305"/>
    <mergeCell ref="U404:U405"/>
    <mergeCell ref="AM404:AM405"/>
    <mergeCell ref="AN404:AO405"/>
    <mergeCell ref="V404:V405"/>
    <mergeCell ref="V304:V305"/>
    <mergeCell ref="U304:U305"/>
    <mergeCell ref="P504:P505"/>
    <mergeCell ref="Q504:Q505"/>
    <mergeCell ref="R504:R505"/>
    <mergeCell ref="S504:S505"/>
    <mergeCell ref="T504:T505"/>
    <mergeCell ref="AP204:AP205"/>
    <mergeCell ref="AQ204:AQ205"/>
    <mergeCell ref="AR204:AR205"/>
    <mergeCell ref="U504:U505"/>
    <mergeCell ref="V504:V505"/>
    <mergeCell ref="AQ404:AQ405"/>
    <mergeCell ref="AR404:AR405"/>
    <mergeCell ref="P204:P205"/>
    <mergeCell ref="Q204:Q205"/>
    <mergeCell ref="R204:R205"/>
    <mergeCell ref="S204:S205"/>
    <mergeCell ref="BD2:BK2"/>
    <mergeCell ref="BP2:BR2"/>
    <mergeCell ref="BS2:BV2"/>
    <mergeCell ref="BB4:BC5"/>
    <mergeCell ref="BD4:BE4"/>
    <mergeCell ref="BF4:BG4"/>
    <mergeCell ref="BH4:BI4"/>
    <mergeCell ref="BJ4:BK4"/>
    <mergeCell ref="BP4:BP5"/>
    <mergeCell ref="BQ4:BQ5"/>
    <mergeCell ref="BR4:BR5"/>
    <mergeCell ref="BS4:BS5"/>
    <mergeCell ref="BT4:BT5"/>
    <mergeCell ref="BU4:BU5"/>
    <mergeCell ref="BV4:BV5"/>
    <mergeCell ref="BM4:BM5"/>
    <mergeCell ref="BN4:BO5"/>
    <mergeCell ref="BT204:BT205"/>
    <mergeCell ref="BU204:BU205"/>
    <mergeCell ref="BM606:BM628"/>
    <mergeCell ref="BV204:BV205"/>
    <mergeCell ref="BP304:BP305"/>
    <mergeCell ref="BQ304:BQ305"/>
    <mergeCell ref="BR304:BR305"/>
    <mergeCell ref="BS304:BS305"/>
    <mergeCell ref="BT304:BT305"/>
    <mergeCell ref="BU304:BU305"/>
    <mergeCell ref="BV304:BV305"/>
    <mergeCell ref="BP204:BP205"/>
    <mergeCell ref="BQ204:BQ205"/>
    <mergeCell ref="BR204:BR205"/>
    <mergeCell ref="BS204:BS205"/>
    <mergeCell ref="BU604:BU605"/>
    <mergeCell ref="BV604:BV605"/>
    <mergeCell ref="BP404:BP405"/>
    <mergeCell ref="BQ404:BQ405"/>
    <mergeCell ref="BR404:BR405"/>
    <mergeCell ref="BS404:BS405"/>
    <mergeCell ref="BU704:BU705"/>
    <mergeCell ref="BV704:BV705"/>
    <mergeCell ref="BP504:BP505"/>
    <mergeCell ref="BQ504:BQ505"/>
    <mergeCell ref="BR504:BR505"/>
    <mergeCell ref="BS504:BS505"/>
    <mergeCell ref="BT504:BT505"/>
    <mergeCell ref="BU504:BU505"/>
    <mergeCell ref="BV504:BV505"/>
    <mergeCell ref="BS704:BS705"/>
    <mergeCell ref="BT704:BT705"/>
    <mergeCell ref="BS604:BS605"/>
    <mergeCell ref="BT604:BT605"/>
    <mergeCell ref="BP704:BP705"/>
    <mergeCell ref="BQ704:BQ705"/>
    <mergeCell ref="BR704:BR705"/>
    <mergeCell ref="BP604:BP605"/>
    <mergeCell ref="BQ604:BQ605"/>
    <mergeCell ref="BR604:BR605"/>
    <mergeCell ref="M304:M305"/>
    <mergeCell ref="N304:O305"/>
    <mergeCell ref="AM304:AM305"/>
    <mergeCell ref="AN304:AO305"/>
    <mergeCell ref="BM304:BM305"/>
    <mergeCell ref="BN304:BO305"/>
    <mergeCell ref="BT404:BT405"/>
    <mergeCell ref="BU404:BU405"/>
    <mergeCell ref="BV404:BV405"/>
    <mergeCell ref="BM404:BM405"/>
    <mergeCell ref="BN404:BO405"/>
    <mergeCell ref="M404:M405"/>
    <mergeCell ref="N404:O405"/>
    <mergeCell ref="P404:P405"/>
    <mergeCell ref="Q404:Q405"/>
    <mergeCell ref="R404:R405"/>
    <mergeCell ref="Q304:Q305"/>
    <mergeCell ref="R304:R305"/>
    <mergeCell ref="S304:S305"/>
    <mergeCell ref="T304:T305"/>
    <mergeCell ref="P304:P305"/>
    <mergeCell ref="S404:S405"/>
    <mergeCell ref="T404:T405"/>
    <mergeCell ref="AT304:AT305"/>
    <mergeCell ref="AU604:AU605"/>
    <mergeCell ref="AV604:AV605"/>
    <mergeCell ref="BM604:BM605"/>
    <mergeCell ref="AS604:AS605"/>
    <mergeCell ref="AT604:AT605"/>
    <mergeCell ref="AM204:AM205"/>
    <mergeCell ref="AN204:AO205"/>
    <mergeCell ref="BM204:BM205"/>
    <mergeCell ref="BN204:BO205"/>
    <mergeCell ref="BN604:BO605"/>
    <mergeCell ref="AT504:AT505"/>
    <mergeCell ref="AU504:AU505"/>
    <mergeCell ref="AV504:AV505"/>
    <mergeCell ref="AP504:AP505"/>
    <mergeCell ref="AQ504:AQ505"/>
    <mergeCell ref="AR504:AR505"/>
    <mergeCell ref="AS504:AS505"/>
    <mergeCell ref="AU304:AU305"/>
    <mergeCell ref="AV304:AV305"/>
    <mergeCell ref="AP404:AP405"/>
    <mergeCell ref="AS204:AS205"/>
    <mergeCell ref="AT204:AT205"/>
    <mergeCell ref="AU204:AU205"/>
    <mergeCell ref="AV204:AV205"/>
    <mergeCell ref="BM704:BM705"/>
    <mergeCell ref="BN704:BO705"/>
    <mergeCell ref="M606:M628"/>
    <mergeCell ref="AM606:AM628"/>
    <mergeCell ref="M504:M505"/>
    <mergeCell ref="N504:O505"/>
    <mergeCell ref="AM504:AM505"/>
    <mergeCell ref="AN504:AO505"/>
    <mergeCell ref="BM504:BM505"/>
    <mergeCell ref="BN504:BO505"/>
    <mergeCell ref="M604:M605"/>
    <mergeCell ref="N604:O605"/>
    <mergeCell ref="P604:P605"/>
    <mergeCell ref="Q604:Q605"/>
    <mergeCell ref="R604:R605"/>
    <mergeCell ref="S604:S605"/>
    <mergeCell ref="T604:T605"/>
    <mergeCell ref="U604:U605"/>
    <mergeCell ref="V604:V605"/>
    <mergeCell ref="AM604:AM605"/>
    <mergeCell ref="AN604:AO605"/>
    <mergeCell ref="AP604:AP605"/>
    <mergeCell ref="AQ604:AQ605"/>
    <mergeCell ref="AR604:AR605"/>
    <mergeCell ref="AM704:AM705"/>
    <mergeCell ref="AN704:AO705"/>
    <mergeCell ref="AP704:AP705"/>
    <mergeCell ref="AQ704:AQ705"/>
    <mergeCell ref="AR704:AR705"/>
    <mergeCell ref="AS704:AS705"/>
    <mergeCell ref="AT704:AT705"/>
    <mergeCell ref="AU704:AU705"/>
    <mergeCell ref="AV704:AV705"/>
    <mergeCell ref="M704:M705"/>
    <mergeCell ref="N704:O705"/>
    <mergeCell ref="P704:P705"/>
    <mergeCell ref="Q704:Q705"/>
    <mergeCell ref="R704:R705"/>
    <mergeCell ref="S704:S705"/>
    <mergeCell ref="T704:T705"/>
    <mergeCell ref="U704:U705"/>
    <mergeCell ref="V704:V705"/>
    <mergeCell ref="M706:M712"/>
    <mergeCell ref="AM706:AM712"/>
    <mergeCell ref="BM706:BM712"/>
    <mergeCell ref="BM7:BM89"/>
    <mergeCell ref="BM90:BM147"/>
    <mergeCell ref="M7:M89"/>
    <mergeCell ref="M90:M147"/>
    <mergeCell ref="M206:M224"/>
    <mergeCell ref="M306:M341"/>
    <mergeCell ref="M406:M414"/>
    <mergeCell ref="M506:M510"/>
    <mergeCell ref="M415:M429"/>
    <mergeCell ref="AM7:AM89"/>
    <mergeCell ref="AM90:AM147"/>
    <mergeCell ref="AM206:AM224"/>
    <mergeCell ref="AM306:AM341"/>
    <mergeCell ref="AM406:AM414"/>
    <mergeCell ref="AM415:AM429"/>
    <mergeCell ref="AM506:AM510"/>
    <mergeCell ref="BM206:BM224"/>
    <mergeCell ref="BM306:BM341"/>
    <mergeCell ref="BM406:BM414"/>
    <mergeCell ref="BM415:BM429"/>
    <mergeCell ref="BM506:BM510"/>
  </mergeCells>
  <hyperlinks>
    <hyperlink ref="S2" r:id="rId1" xr:uid="{00000000-0004-0000-0B00-000000000000}"/>
    <hyperlink ref="AS2" r:id="rId2" xr:uid="{00000000-0004-0000-0B00-000001000000}"/>
    <hyperlink ref="BS2" r:id="rId3"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P132"/>
  <sheetViews>
    <sheetView zoomScale="85" zoomScaleNormal="85" workbookViewId="0">
      <selection activeCell="L38" sqref="L38"/>
    </sheetView>
  </sheetViews>
  <sheetFormatPr baseColWidth="10" defaultColWidth="11.44140625" defaultRowHeight="14.4"/>
  <cols>
    <col min="1" max="1" width="2.33203125" customWidth="1"/>
    <col min="2" max="2" width="4.6640625" customWidth="1"/>
    <col min="3" max="3" width="1.33203125" customWidth="1"/>
    <col min="4" max="4" width="32.6640625" customWidth="1"/>
    <col min="5" max="5" width="1.5546875" customWidth="1"/>
    <col min="6" max="6" width="32.6640625" customWidth="1"/>
    <col min="7" max="7" width="1.33203125" customWidth="1"/>
    <col min="8" max="8" width="32.6640625" customWidth="1"/>
    <col min="9" max="9" width="1.5546875" customWidth="1"/>
    <col min="10" max="10" width="4.109375" customWidth="1"/>
    <col min="11" max="11" width="1.88671875" customWidth="1"/>
    <col min="12" max="12" width="32.6640625" customWidth="1"/>
    <col min="13" max="13" width="1.33203125" customWidth="1"/>
    <col min="14" max="14" width="35.5546875" customWidth="1"/>
    <col min="15" max="16" width="2.109375" customWidth="1"/>
    <col min="17" max="17" width="29.44140625" bestFit="1" customWidth="1"/>
    <col min="18" max="18" width="3.109375" customWidth="1"/>
    <col min="19" max="19" width="11.44140625" style="314"/>
    <col min="20" max="20" width="11.44140625" style="280"/>
    <col min="21" max="21" width="5" style="280" customWidth="1"/>
    <col min="22" max="22" width="13.88671875" style="53" customWidth="1"/>
    <col min="23" max="23" width="14.44140625" style="279" customWidth="1"/>
    <col min="24" max="24" width="11.44140625" style="315" customWidth="1"/>
    <col min="25" max="25" width="11.44140625" style="279" customWidth="1"/>
    <col min="26" max="26" width="19.33203125" style="279" customWidth="1"/>
    <col min="27" max="27" width="11.44140625" style="279" customWidth="1"/>
    <col min="28" max="38" width="11.44140625" style="279"/>
    <col min="39" max="42" width="11.44140625" style="280"/>
  </cols>
  <sheetData>
    <row r="1" spans="1:37" ht="10.5" customHeight="1" thickBot="1">
      <c r="A1" s="509"/>
      <c r="B1" s="509"/>
      <c r="C1" s="509"/>
      <c r="D1" s="509"/>
      <c r="E1" s="509"/>
      <c r="F1" s="509"/>
      <c r="G1" s="509"/>
      <c r="H1" s="509"/>
      <c r="I1" s="509"/>
      <c r="J1" s="509"/>
      <c r="K1" s="509"/>
      <c r="L1" s="509"/>
      <c r="M1" s="509"/>
      <c r="N1" s="509"/>
      <c r="O1" s="509"/>
      <c r="P1" s="509"/>
      <c r="Q1" s="509"/>
      <c r="R1" s="509"/>
      <c r="S1" s="510"/>
      <c r="T1" s="549"/>
    </row>
    <row r="2" spans="1:37" ht="6" customHeight="1">
      <c r="A2" s="509"/>
      <c r="B2" s="511"/>
      <c r="C2" s="512"/>
      <c r="D2" s="512"/>
      <c r="E2" s="512"/>
      <c r="F2" s="512"/>
      <c r="G2" s="512"/>
      <c r="H2" s="512"/>
      <c r="I2" s="512"/>
      <c r="J2" s="512"/>
      <c r="K2" s="512"/>
      <c r="L2" s="512"/>
      <c r="M2" s="512"/>
      <c r="N2" s="512"/>
      <c r="O2" s="512"/>
      <c r="P2" s="512"/>
      <c r="Q2" s="512"/>
      <c r="R2" s="513"/>
      <c r="S2" s="510"/>
      <c r="T2" s="549"/>
      <c r="X2" s="315" t="str">
        <f>+Procedementos!H5</f>
        <v>Curso 2023/2024</v>
      </c>
      <c r="Y2" s="279" t="str">
        <f>+Procedementos!J5</f>
        <v>Curso X+1</v>
      </c>
    </row>
    <row r="3" spans="1:37" ht="20.25" customHeight="1">
      <c r="A3" s="509"/>
      <c r="B3" s="514"/>
      <c r="C3" s="605" t="str">
        <f>+CONCATENATE("MAPA DE PROCESOS DO CENTRO ",Centro!E4)</f>
        <v>MAPA DE PROCESOS DO CENTRO Curso 2023/2024</v>
      </c>
      <c r="D3" s="605"/>
      <c r="E3" s="605"/>
      <c r="F3" s="605"/>
      <c r="G3" s="605"/>
      <c r="H3" s="605"/>
      <c r="I3" s="605"/>
      <c r="J3" s="605"/>
      <c r="K3" s="605"/>
      <c r="L3" s="605"/>
      <c r="M3" s="605"/>
      <c r="N3" s="605"/>
      <c r="O3" s="605"/>
      <c r="P3" s="605"/>
      <c r="Q3" s="605"/>
      <c r="R3" s="515"/>
      <c r="S3" s="510"/>
      <c r="T3" s="549"/>
      <c r="V3" s="316"/>
      <c r="X3" s="315">
        <f>+Procedementos!$H$6</f>
        <v>0.84181673728813555</v>
      </c>
    </row>
    <row r="4" spans="1:37" ht="15" thickBot="1">
      <c r="A4" s="509"/>
      <c r="B4" s="514"/>
      <c r="C4" s="509"/>
      <c r="D4" s="509"/>
      <c r="E4" s="509"/>
      <c r="F4" s="509"/>
      <c r="G4" s="509"/>
      <c r="H4" s="509"/>
      <c r="I4" s="509"/>
      <c r="J4" s="509"/>
      <c r="K4" s="509"/>
      <c r="L4" s="509"/>
      <c r="M4" s="509"/>
      <c r="N4" s="509"/>
      <c r="O4" s="509"/>
      <c r="P4" s="509"/>
      <c r="Q4" s="509"/>
      <c r="R4" s="515"/>
      <c r="S4" s="510"/>
      <c r="T4" s="549"/>
    </row>
    <row r="5" spans="1:37" ht="5.25" customHeight="1">
      <c r="A5" s="509"/>
      <c r="B5" s="514"/>
      <c r="C5" s="511"/>
      <c r="D5" s="512"/>
      <c r="E5" s="512"/>
      <c r="F5" s="512"/>
      <c r="G5" s="512"/>
      <c r="H5" s="512"/>
      <c r="I5" s="513"/>
      <c r="J5" s="509"/>
      <c r="K5" s="511"/>
      <c r="L5" s="512"/>
      <c r="M5" s="512"/>
      <c r="N5" s="512"/>
      <c r="O5" s="513"/>
      <c r="P5" s="509"/>
      <c r="Q5" s="606" t="s">
        <v>298</v>
      </c>
      <c r="R5" s="515"/>
      <c r="S5" s="510"/>
      <c r="T5" s="549"/>
      <c r="AJ5" s="279" t="s">
        <v>298</v>
      </c>
      <c r="AK5" s="317">
        <f>+Procedementos!$H$7</f>
        <v>0.72163076741996235</v>
      </c>
    </row>
    <row r="6" spans="1:37" ht="32.25" customHeight="1">
      <c r="A6" s="509"/>
      <c r="B6" s="514"/>
      <c r="C6" s="516"/>
      <c r="D6" s="609" t="s">
        <v>299</v>
      </c>
      <c r="E6" s="609"/>
      <c r="F6" s="609"/>
      <c r="G6" s="609"/>
      <c r="H6" s="609"/>
      <c r="I6" s="517"/>
      <c r="J6" s="518"/>
      <c r="K6" s="519"/>
      <c r="L6" s="610" t="s">
        <v>300</v>
      </c>
      <c r="M6" s="610"/>
      <c r="N6" s="610"/>
      <c r="O6" s="515"/>
      <c r="P6" s="509"/>
      <c r="Q6" s="607"/>
      <c r="R6" s="515"/>
      <c r="S6" s="510"/>
      <c r="T6" s="549"/>
      <c r="W6" s="279" t="s">
        <v>299</v>
      </c>
      <c r="X6" s="315">
        <f>+Procedementos!$H$8</f>
        <v>0.44326153483992464</v>
      </c>
      <c r="AE6" s="279" t="s">
        <v>300</v>
      </c>
      <c r="AF6" s="317">
        <f>+Procedementos!$H$16</f>
        <v>1</v>
      </c>
    </row>
    <row r="7" spans="1:37" ht="15" customHeight="1">
      <c r="A7" s="509"/>
      <c r="B7" s="514"/>
      <c r="C7" s="514"/>
      <c r="D7" s="509"/>
      <c r="E7" s="509"/>
      <c r="F7" s="509"/>
      <c r="G7" s="509"/>
      <c r="H7" s="509"/>
      <c r="I7" s="515"/>
      <c r="J7" s="509"/>
      <c r="K7" s="514"/>
      <c r="L7" s="509"/>
      <c r="M7" s="509"/>
      <c r="N7" s="509"/>
      <c r="O7" s="515"/>
      <c r="P7" s="509"/>
      <c r="Q7" s="607"/>
      <c r="R7" s="515"/>
      <c r="S7" s="510"/>
      <c r="T7" s="549"/>
    </row>
    <row r="8" spans="1:37" ht="28.8">
      <c r="A8" s="509"/>
      <c r="B8" s="514"/>
      <c r="C8" s="514"/>
      <c r="D8" s="521" t="s">
        <v>34</v>
      </c>
      <c r="E8" s="509"/>
      <c r="F8" s="521" t="s">
        <v>188</v>
      </c>
      <c r="G8" s="522"/>
      <c r="H8" s="521" t="s">
        <v>301</v>
      </c>
      <c r="I8" s="523"/>
      <c r="J8" s="522"/>
      <c r="K8" s="524"/>
      <c r="L8" s="521" t="s">
        <v>27</v>
      </c>
      <c r="M8" s="522"/>
      <c r="N8" s="521" t="s">
        <v>302</v>
      </c>
      <c r="O8" s="515"/>
      <c r="P8" s="509"/>
      <c r="Q8" s="607"/>
      <c r="R8" s="515"/>
      <c r="S8" s="510"/>
      <c r="T8" s="549"/>
      <c r="W8" s="279" t="s">
        <v>34</v>
      </c>
      <c r="X8" s="315">
        <f>+Procedementos!$H$9</f>
        <v>0</v>
      </c>
      <c r="Y8" s="279" t="s">
        <v>188</v>
      </c>
      <c r="Z8" s="317">
        <f>+Procedementos!$H$11</f>
        <v>0.88652306967984928</v>
      </c>
      <c r="AA8" s="279" t="s">
        <v>301</v>
      </c>
      <c r="AB8" s="317">
        <f>+Procedementos!$H$11</f>
        <v>0.88652306967984928</v>
      </c>
      <c r="AE8" s="279" t="s">
        <v>27</v>
      </c>
      <c r="AF8" s="317">
        <f>+Procedementos!$H$17</f>
        <v>1</v>
      </c>
      <c r="AG8" s="279" t="s">
        <v>302</v>
      </c>
      <c r="AH8" s="317">
        <f>+Procedementos!$H$19</f>
        <v>1</v>
      </c>
    </row>
    <row r="9" spans="1:37" ht="8.25" customHeight="1" thickBot="1">
      <c r="A9" s="509"/>
      <c r="B9" s="514"/>
      <c r="C9" s="525"/>
      <c r="D9" s="526"/>
      <c r="E9" s="527"/>
      <c r="F9" s="527"/>
      <c r="G9" s="527"/>
      <c r="H9" s="527"/>
      <c r="I9" s="528"/>
      <c r="J9" s="529"/>
      <c r="K9" s="525"/>
      <c r="L9" s="526"/>
      <c r="M9" s="526"/>
      <c r="N9" s="526"/>
      <c r="O9" s="530"/>
      <c r="P9" s="509"/>
      <c r="Q9" s="608"/>
      <c r="R9" s="515"/>
      <c r="S9" s="510"/>
      <c r="T9" s="550"/>
    </row>
    <row r="10" spans="1:37" ht="6.75" customHeight="1" thickBot="1">
      <c r="A10" s="509"/>
      <c r="B10" s="514"/>
      <c r="C10" s="509"/>
      <c r="D10" s="531"/>
      <c r="E10" s="529"/>
      <c r="F10" s="529"/>
      <c r="G10" s="529"/>
      <c r="H10" s="529"/>
      <c r="I10" s="529"/>
      <c r="J10" s="529"/>
      <c r="K10" s="509"/>
      <c r="L10" s="509"/>
      <c r="M10" s="509"/>
      <c r="N10" s="509"/>
      <c r="O10" s="509"/>
      <c r="P10" s="509"/>
      <c r="Q10" s="509"/>
      <c r="R10" s="515"/>
      <c r="S10" s="510"/>
      <c r="T10" s="549"/>
    </row>
    <row r="11" spans="1:37" ht="5.25" customHeight="1">
      <c r="A11" s="509"/>
      <c r="B11" s="514"/>
      <c r="C11" s="511"/>
      <c r="D11" s="532"/>
      <c r="E11" s="532"/>
      <c r="F11" s="532"/>
      <c r="G11" s="532"/>
      <c r="H11" s="532"/>
      <c r="I11" s="533"/>
      <c r="J11" s="529"/>
      <c r="K11" s="511"/>
      <c r="L11" s="512"/>
      <c r="M11" s="512"/>
      <c r="N11" s="512"/>
      <c r="O11" s="513"/>
      <c r="P11" s="509"/>
      <c r="Q11" s="606" t="s">
        <v>303</v>
      </c>
      <c r="R11" s="515"/>
      <c r="S11" s="510"/>
      <c r="T11" s="549"/>
      <c r="AJ11" s="279" t="s">
        <v>303</v>
      </c>
      <c r="AK11" s="317">
        <f>+Procedementos!$H$21</f>
        <v>0.83854166666666663</v>
      </c>
    </row>
    <row r="12" spans="1:37" ht="18.75" customHeight="1">
      <c r="A12" s="509"/>
      <c r="B12" s="514"/>
      <c r="C12" s="516"/>
      <c r="D12" s="611" t="s">
        <v>304</v>
      </c>
      <c r="E12" s="611"/>
      <c r="F12" s="611"/>
      <c r="G12" s="611"/>
      <c r="H12" s="611"/>
      <c r="I12" s="534"/>
      <c r="J12" s="529"/>
      <c r="K12" s="514"/>
      <c r="L12" s="611" t="s">
        <v>305</v>
      </c>
      <c r="M12" s="611"/>
      <c r="N12" s="611"/>
      <c r="O12" s="515"/>
      <c r="P12" s="509"/>
      <c r="Q12" s="607"/>
      <c r="R12" s="515"/>
      <c r="S12" s="510"/>
      <c r="T12" s="550"/>
      <c r="W12" s="279" t="s">
        <v>304</v>
      </c>
      <c r="X12" s="315">
        <f>+AVERAGE(Procedementos!$H$22,Procedementos!$H$29,Procedementos!$H$42)</f>
        <v>0.97916666666666663</v>
      </c>
      <c r="AE12" s="279" t="s">
        <v>305</v>
      </c>
      <c r="AF12" s="317">
        <f>+Procedementos!$H$45</f>
        <v>0.41666666666666669</v>
      </c>
    </row>
    <row r="13" spans="1:37" ht="15" customHeight="1">
      <c r="A13" s="509"/>
      <c r="B13" s="514"/>
      <c r="C13" s="514"/>
      <c r="D13" s="529"/>
      <c r="E13" s="529"/>
      <c r="F13" s="529"/>
      <c r="G13" s="529"/>
      <c r="H13" s="529"/>
      <c r="I13" s="534"/>
      <c r="J13" s="529"/>
      <c r="K13" s="514"/>
      <c r="L13" s="509"/>
      <c r="M13" s="509"/>
      <c r="N13" s="509"/>
      <c r="O13" s="515"/>
      <c r="P13" s="509"/>
      <c r="Q13" s="607"/>
      <c r="R13" s="515"/>
      <c r="S13" s="510"/>
      <c r="T13" s="550"/>
    </row>
    <row r="14" spans="1:37" ht="43.2">
      <c r="A14" s="509"/>
      <c r="B14" s="514"/>
      <c r="C14" s="516"/>
      <c r="D14" s="521" t="s">
        <v>28</v>
      </c>
      <c r="E14" s="509"/>
      <c r="F14" s="521" t="s">
        <v>11</v>
      </c>
      <c r="G14" s="529"/>
      <c r="H14" s="521" t="s">
        <v>24</v>
      </c>
      <c r="I14" s="535"/>
      <c r="J14" s="529"/>
      <c r="K14" s="514"/>
      <c r="L14" s="521" t="s">
        <v>306</v>
      </c>
      <c r="M14" s="509"/>
      <c r="N14" s="509"/>
      <c r="O14" s="515"/>
      <c r="P14" s="509"/>
      <c r="Q14" s="607"/>
      <c r="R14" s="515"/>
      <c r="S14" s="510"/>
      <c r="T14" s="549"/>
      <c r="W14" s="279" t="s">
        <v>28</v>
      </c>
      <c r="X14" s="315">
        <f>+Procedementos!$H$23</f>
        <v>1</v>
      </c>
      <c r="Y14" s="279" t="s">
        <v>11</v>
      </c>
      <c r="Z14" s="317">
        <f>+Procedementos!$H$30</f>
        <v>0.95833333333333337</v>
      </c>
      <c r="AA14" s="279" t="s">
        <v>24</v>
      </c>
      <c r="AB14" s="317">
        <f>+Procedementos!$H$37</f>
        <v>1</v>
      </c>
      <c r="AE14" s="279" t="s">
        <v>306</v>
      </c>
      <c r="AF14" s="317">
        <f>+Procedementos!$H$46</f>
        <v>0.41666666666666669</v>
      </c>
    </row>
    <row r="15" spans="1:37" ht="7.5" customHeight="1" thickBot="1">
      <c r="A15" s="509"/>
      <c r="B15" s="514"/>
      <c r="C15" s="514"/>
      <c r="D15" s="531"/>
      <c r="E15" s="531"/>
      <c r="F15" s="531"/>
      <c r="G15" s="529"/>
      <c r="H15" s="531"/>
      <c r="I15" s="534"/>
      <c r="J15" s="529"/>
      <c r="K15" s="525"/>
      <c r="L15" s="526"/>
      <c r="M15" s="526"/>
      <c r="N15" s="526"/>
      <c r="O15" s="530"/>
      <c r="P15" s="509"/>
      <c r="Q15" s="607"/>
      <c r="R15" s="515"/>
      <c r="S15" s="510"/>
      <c r="T15" s="549"/>
    </row>
    <row r="16" spans="1:37" ht="28.8">
      <c r="A16" s="509"/>
      <c r="B16" s="514"/>
      <c r="C16" s="514"/>
      <c r="D16" s="521" t="s">
        <v>29</v>
      </c>
      <c r="E16" s="509"/>
      <c r="F16" s="521" t="s">
        <v>31</v>
      </c>
      <c r="G16" s="509"/>
      <c r="H16" s="521" t="s">
        <v>4</v>
      </c>
      <c r="I16" s="534"/>
      <c r="J16" s="529"/>
      <c r="K16" s="509"/>
      <c r="L16" s="509"/>
      <c r="M16" s="509"/>
      <c r="N16" s="509"/>
      <c r="O16" s="509"/>
      <c r="P16" s="509"/>
      <c r="Q16" s="607"/>
      <c r="R16" s="515"/>
      <c r="S16" s="510"/>
      <c r="T16" s="550"/>
      <c r="W16" s="279" t="s">
        <v>29</v>
      </c>
      <c r="X16" s="315">
        <f>+Procedementos!$H$25</f>
        <v>1</v>
      </c>
      <c r="Y16" s="279" t="s">
        <v>31</v>
      </c>
      <c r="Z16" s="317">
        <f>+Procedementos!$H$32</f>
        <v>0.83333333333333337</v>
      </c>
      <c r="AA16" s="279" t="s">
        <v>4</v>
      </c>
      <c r="AB16" s="317">
        <f>+Procedementos!$H$40</f>
        <v>1</v>
      </c>
    </row>
    <row r="17" spans="1:42" ht="6.75" customHeight="1">
      <c r="A17" s="509"/>
      <c r="B17" s="514"/>
      <c r="C17" s="514"/>
      <c r="D17" s="531"/>
      <c r="E17" s="531"/>
      <c r="F17" s="531"/>
      <c r="G17" s="529"/>
      <c r="H17" s="529"/>
      <c r="I17" s="534"/>
      <c r="J17" s="529"/>
      <c r="K17" s="509"/>
      <c r="L17" s="509"/>
      <c r="M17" s="509"/>
      <c r="N17" s="509"/>
      <c r="O17" s="509"/>
      <c r="P17" s="509"/>
      <c r="Q17" s="607"/>
      <c r="R17" s="515"/>
      <c r="S17" s="510"/>
      <c r="T17" s="550"/>
    </row>
    <row r="18" spans="1:42" ht="28.8">
      <c r="A18" s="509"/>
      <c r="B18" s="514"/>
      <c r="C18" s="514"/>
      <c r="D18" s="521" t="s">
        <v>30</v>
      </c>
      <c r="E18" s="531"/>
      <c r="F18" s="521" t="s">
        <v>23</v>
      </c>
      <c r="G18" s="529"/>
      <c r="H18" s="521" t="s">
        <v>164</v>
      </c>
      <c r="I18" s="534"/>
      <c r="J18" s="529"/>
      <c r="K18" s="509"/>
      <c r="L18" s="509"/>
      <c r="M18" s="509"/>
      <c r="N18" s="509"/>
      <c r="O18" s="509"/>
      <c r="P18" s="509"/>
      <c r="Q18" s="607"/>
      <c r="R18" s="515"/>
      <c r="S18" s="510"/>
      <c r="T18" s="549"/>
      <c r="W18" s="279" t="s">
        <v>30</v>
      </c>
      <c r="X18" s="315" t="str">
        <f>+Procedementos!$H$27</f>
        <v>-----</v>
      </c>
      <c r="Y18" s="279" t="s">
        <v>23</v>
      </c>
      <c r="Z18" s="317">
        <f>+Procedementos!$H$34</f>
        <v>0.89583333333333326</v>
      </c>
      <c r="AA18" s="279" t="s">
        <v>164</v>
      </c>
      <c r="AB18" s="317">
        <f>+Procedementos!$H$43</f>
        <v>1</v>
      </c>
    </row>
    <row r="19" spans="1:42" ht="6.75" customHeight="1" thickBot="1">
      <c r="A19" s="509"/>
      <c r="B19" s="514"/>
      <c r="C19" s="525"/>
      <c r="D19" s="536"/>
      <c r="E19" s="536"/>
      <c r="F19" s="536"/>
      <c r="G19" s="527"/>
      <c r="H19" s="527"/>
      <c r="I19" s="528"/>
      <c r="J19" s="529"/>
      <c r="K19" s="509"/>
      <c r="L19" s="509"/>
      <c r="M19" s="509"/>
      <c r="N19" s="509"/>
      <c r="O19" s="509"/>
      <c r="P19" s="509"/>
      <c r="Q19" s="608"/>
      <c r="R19" s="515"/>
      <c r="S19" s="510"/>
      <c r="T19" s="549"/>
    </row>
    <row r="20" spans="1:42" ht="15" thickBot="1">
      <c r="A20" s="509"/>
      <c r="B20" s="514"/>
      <c r="C20" s="509"/>
      <c r="D20" s="509"/>
      <c r="E20" s="531"/>
      <c r="F20" s="509"/>
      <c r="G20" s="529"/>
      <c r="H20" s="529"/>
      <c r="I20" s="529"/>
      <c r="J20" s="529"/>
      <c r="K20" s="509"/>
      <c r="L20" s="509"/>
      <c r="M20" s="509"/>
      <c r="N20" s="509"/>
      <c r="O20" s="509"/>
      <c r="P20" s="509"/>
      <c r="Q20" s="509"/>
      <c r="R20" s="515"/>
      <c r="S20" s="510"/>
      <c r="T20" s="549"/>
    </row>
    <row r="21" spans="1:42" ht="6.75" customHeight="1">
      <c r="A21" s="509"/>
      <c r="B21" s="514"/>
      <c r="C21" s="511"/>
      <c r="D21" s="537"/>
      <c r="E21" s="538"/>
      <c r="F21" s="509"/>
      <c r="G21" s="539"/>
      <c r="H21" s="532"/>
      <c r="I21" s="533"/>
      <c r="J21" s="529"/>
      <c r="K21" s="511"/>
      <c r="L21" s="512"/>
      <c r="M21" s="513"/>
      <c r="N21" s="509"/>
      <c r="O21" s="509"/>
      <c r="P21" s="509"/>
      <c r="Q21" s="613" t="s">
        <v>307</v>
      </c>
      <c r="R21" s="515"/>
      <c r="S21" s="510"/>
      <c r="T21" s="549"/>
      <c r="AJ21" s="279" t="s">
        <v>307</v>
      </c>
      <c r="AK21" s="317">
        <f>+Procedementos!$H$49</f>
        <v>0.96527777777777768</v>
      </c>
    </row>
    <row r="22" spans="1:42" s="2" customFormat="1" ht="37.200000000000003">
      <c r="A22" s="518"/>
      <c r="B22" s="519"/>
      <c r="C22" s="519"/>
      <c r="D22" s="520" t="s">
        <v>308</v>
      </c>
      <c r="E22" s="535"/>
      <c r="F22" s="518"/>
      <c r="G22" s="540"/>
      <c r="H22" s="520" t="s">
        <v>309</v>
      </c>
      <c r="I22" s="541"/>
      <c r="J22" s="518"/>
      <c r="K22" s="542"/>
      <c r="L22" s="543" t="s">
        <v>310</v>
      </c>
      <c r="M22" s="517"/>
      <c r="N22" s="518"/>
      <c r="O22" s="518"/>
      <c r="P22" s="518"/>
      <c r="Q22" s="614"/>
      <c r="R22" s="517"/>
      <c r="S22" s="544"/>
      <c r="T22" s="549"/>
      <c r="U22" s="280"/>
      <c r="V22" s="53"/>
      <c r="W22" s="279" t="s">
        <v>308</v>
      </c>
      <c r="X22" s="315">
        <f>+Procedementos!$H$50</f>
        <v>0.89583333333333326</v>
      </c>
      <c r="Y22" s="279"/>
      <c r="Z22" s="279"/>
      <c r="AA22" s="279" t="s">
        <v>309</v>
      </c>
      <c r="AB22" s="317">
        <f>+Procedementos!$H$58</f>
        <v>1</v>
      </c>
      <c r="AC22" s="279"/>
      <c r="AD22" s="279"/>
      <c r="AE22" s="279" t="s">
        <v>310</v>
      </c>
      <c r="AF22" s="317">
        <f>+Procedementos!$H$62</f>
        <v>1</v>
      </c>
      <c r="AG22" s="279"/>
      <c r="AH22" s="279"/>
      <c r="AI22" s="279"/>
      <c r="AJ22" s="279"/>
      <c r="AK22" s="279"/>
      <c r="AL22" s="279"/>
      <c r="AM22" s="53"/>
      <c r="AN22" s="53"/>
      <c r="AO22" s="53"/>
      <c r="AP22" s="53"/>
    </row>
    <row r="23" spans="1:42" ht="6.75" customHeight="1">
      <c r="A23" s="509"/>
      <c r="B23" s="514"/>
      <c r="C23" s="514"/>
      <c r="D23" s="509"/>
      <c r="E23" s="515"/>
      <c r="F23" s="531"/>
      <c r="G23" s="540"/>
      <c r="H23" s="529"/>
      <c r="I23" s="534"/>
      <c r="J23" s="509"/>
      <c r="K23" s="514"/>
      <c r="L23" s="509"/>
      <c r="M23" s="515"/>
      <c r="N23" s="509"/>
      <c r="O23" s="509"/>
      <c r="P23" s="509"/>
      <c r="Q23" s="614"/>
      <c r="R23" s="515"/>
      <c r="S23" s="510"/>
      <c r="T23" s="549"/>
    </row>
    <row r="24" spans="1:42" ht="28.8">
      <c r="A24" s="509"/>
      <c r="B24" s="514"/>
      <c r="C24" s="514"/>
      <c r="D24" s="521" t="s">
        <v>9</v>
      </c>
      <c r="E24" s="515"/>
      <c r="F24" s="509"/>
      <c r="G24" s="540"/>
      <c r="H24" s="521" t="s">
        <v>142</v>
      </c>
      <c r="I24" s="534"/>
      <c r="J24" s="509"/>
      <c r="K24" s="514"/>
      <c r="L24" s="521" t="s">
        <v>22</v>
      </c>
      <c r="M24" s="515"/>
      <c r="N24" s="509"/>
      <c r="O24" s="509"/>
      <c r="P24" s="509"/>
      <c r="Q24" s="614"/>
      <c r="R24" s="515"/>
      <c r="S24" s="510"/>
      <c r="T24" s="549"/>
      <c r="W24" s="279" t="s">
        <v>9</v>
      </c>
      <c r="X24" s="315">
        <f>+Procedementos!$H$51</f>
        <v>0.79166666666666663</v>
      </c>
      <c r="AA24" s="279" t="s">
        <v>142</v>
      </c>
      <c r="AB24" s="317">
        <f>+Procedementos!$H$59</f>
        <v>1</v>
      </c>
      <c r="AE24" s="279" t="s">
        <v>22</v>
      </c>
      <c r="AF24" s="317">
        <f>+Procedementos!$H$63</f>
        <v>1</v>
      </c>
    </row>
    <row r="25" spans="1:42" ht="5.25" customHeight="1">
      <c r="A25" s="509"/>
      <c r="B25" s="514"/>
      <c r="C25" s="514"/>
      <c r="D25" s="509"/>
      <c r="E25" s="535"/>
      <c r="F25" s="531"/>
      <c r="G25" s="540"/>
      <c r="H25" s="509"/>
      <c r="I25" s="534"/>
      <c r="J25" s="529"/>
      <c r="K25" s="514"/>
      <c r="L25" s="509"/>
      <c r="M25" s="515"/>
      <c r="N25" s="509"/>
      <c r="O25" s="509"/>
      <c r="P25" s="509"/>
      <c r="Q25" s="614"/>
      <c r="R25" s="515"/>
      <c r="S25" s="510"/>
      <c r="T25" s="549"/>
    </row>
    <row r="26" spans="1:42" ht="21.75" customHeight="1" thickBot="1">
      <c r="A26" s="509"/>
      <c r="B26" s="514"/>
      <c r="C26" s="514"/>
      <c r="D26" s="521" t="s">
        <v>7</v>
      </c>
      <c r="E26" s="535"/>
      <c r="F26" s="531"/>
      <c r="G26" s="545"/>
      <c r="H26" s="527"/>
      <c r="I26" s="528"/>
      <c r="J26" s="529"/>
      <c r="K26" s="514"/>
      <c r="L26" s="509"/>
      <c r="M26" s="515"/>
      <c r="N26" s="509"/>
      <c r="O26" s="509"/>
      <c r="P26" s="509"/>
      <c r="Q26" s="614"/>
      <c r="R26" s="515"/>
      <c r="S26" s="510"/>
      <c r="T26" s="549"/>
      <c r="W26" s="279" t="s">
        <v>7</v>
      </c>
      <c r="X26" s="315">
        <f>+Procedementos!$H$53</f>
        <v>1</v>
      </c>
    </row>
    <row r="27" spans="1:42" ht="6.75" customHeight="1" thickBot="1">
      <c r="A27" s="509"/>
      <c r="B27" s="514"/>
      <c r="C27" s="525"/>
      <c r="D27" s="536"/>
      <c r="E27" s="546"/>
      <c r="F27" s="531"/>
      <c r="G27" s="529"/>
      <c r="H27" s="529"/>
      <c r="I27" s="529"/>
      <c r="J27" s="529"/>
      <c r="K27" s="525"/>
      <c r="L27" s="526"/>
      <c r="M27" s="530"/>
      <c r="N27" s="509"/>
      <c r="O27" s="509"/>
      <c r="P27" s="509"/>
      <c r="Q27" s="615"/>
      <c r="R27" s="515"/>
      <c r="S27" s="510"/>
      <c r="T27" s="549"/>
    </row>
    <row r="28" spans="1:42" ht="15" thickBot="1">
      <c r="A28" s="509"/>
      <c r="B28" s="525"/>
      <c r="C28" s="526"/>
      <c r="D28" s="527"/>
      <c r="E28" s="527"/>
      <c r="F28" s="527"/>
      <c r="G28" s="527"/>
      <c r="H28" s="527"/>
      <c r="I28" s="527"/>
      <c r="J28" s="527"/>
      <c r="K28" s="526"/>
      <c r="L28" s="526"/>
      <c r="M28" s="526"/>
      <c r="N28" s="526"/>
      <c r="O28" s="526"/>
      <c r="P28" s="526"/>
      <c r="Q28" s="526"/>
      <c r="R28" s="530"/>
      <c r="S28" s="510"/>
      <c r="T28" s="549"/>
      <c r="V28" s="279"/>
    </row>
    <row r="29" spans="1:42" ht="7.5" customHeight="1" thickBot="1">
      <c r="A29" s="509"/>
      <c r="B29" s="509"/>
      <c r="C29" s="509"/>
      <c r="D29" s="529"/>
      <c r="E29" s="529"/>
      <c r="F29" s="529"/>
      <c r="G29" s="529"/>
      <c r="H29" s="529"/>
      <c r="I29" s="529"/>
      <c r="J29" s="529"/>
      <c r="K29" s="509"/>
      <c r="L29" s="509"/>
      <c r="M29" s="509"/>
      <c r="N29" s="509"/>
      <c r="O29" s="509"/>
      <c r="P29" s="509"/>
      <c r="Q29" s="509"/>
      <c r="R29" s="509"/>
      <c r="S29" s="510"/>
      <c r="T29" s="549"/>
      <c r="V29" s="279"/>
    </row>
    <row r="30" spans="1:42" ht="6" customHeight="1" thickBot="1">
      <c r="A30" s="509"/>
      <c r="B30" s="511"/>
      <c r="C30" s="512"/>
      <c r="D30" s="512"/>
      <c r="E30" s="512"/>
      <c r="F30" s="512"/>
      <c r="G30" s="512"/>
      <c r="H30" s="512"/>
      <c r="I30" s="512"/>
      <c r="J30" s="512"/>
      <c r="K30" s="512"/>
      <c r="L30" s="512"/>
      <c r="M30" s="512"/>
      <c r="N30" s="512"/>
      <c r="O30" s="512"/>
      <c r="P30" s="512"/>
      <c r="Q30" s="512"/>
      <c r="R30" s="513"/>
      <c r="S30" s="510"/>
      <c r="T30" s="549"/>
      <c r="V30" s="279"/>
    </row>
    <row r="31" spans="1:42" ht="36" customHeight="1" thickBot="1">
      <c r="B31" s="514"/>
      <c r="C31" s="509"/>
      <c r="D31" s="266" t="s">
        <v>367</v>
      </c>
      <c r="E31" s="547"/>
      <c r="F31" s="268" t="s">
        <v>368</v>
      </c>
      <c r="G31" s="547"/>
      <c r="H31" s="269" t="s">
        <v>369</v>
      </c>
      <c r="I31" s="547"/>
      <c r="J31" s="547"/>
      <c r="K31" s="548"/>
      <c r="L31" s="271" t="s">
        <v>370</v>
      </c>
      <c r="M31" s="548"/>
      <c r="N31" s="272" t="s">
        <v>371</v>
      </c>
      <c r="O31" s="509"/>
      <c r="P31" s="509"/>
      <c r="Q31" s="273" t="s">
        <v>372</v>
      </c>
      <c r="R31" s="515"/>
      <c r="S31" s="510"/>
      <c r="V31" s="279"/>
    </row>
    <row r="32" spans="1:42" ht="6.75" customHeight="1" thickBot="1">
      <c r="A32" s="509"/>
      <c r="B32" s="525"/>
      <c r="C32" s="526"/>
      <c r="D32" s="527"/>
      <c r="E32" s="527"/>
      <c r="F32" s="527"/>
      <c r="G32" s="527"/>
      <c r="H32" s="527"/>
      <c r="I32" s="527"/>
      <c r="J32" s="527"/>
      <c r="K32" s="526"/>
      <c r="L32" s="526"/>
      <c r="M32" s="526"/>
      <c r="N32" s="526"/>
      <c r="O32" s="526"/>
      <c r="P32" s="526"/>
      <c r="Q32" s="526"/>
      <c r="R32" s="530"/>
      <c r="S32" s="510"/>
      <c r="V32" s="279"/>
    </row>
    <row r="33" spans="1:22">
      <c r="A33" s="509"/>
      <c r="B33" s="509"/>
      <c r="C33" s="509"/>
      <c r="D33" s="529"/>
      <c r="E33" s="529"/>
      <c r="F33" s="529"/>
      <c r="G33" s="529"/>
      <c r="H33" s="529"/>
      <c r="I33" s="529"/>
      <c r="J33" s="529"/>
      <c r="K33" s="509"/>
      <c r="L33" s="509"/>
      <c r="M33" s="509"/>
      <c r="N33" s="509"/>
      <c r="O33" s="509"/>
      <c r="P33" s="509"/>
      <c r="Q33" s="509"/>
      <c r="R33" s="509"/>
      <c r="S33" s="510"/>
      <c r="V33" s="279"/>
    </row>
    <row r="34" spans="1:22">
      <c r="A34" s="509"/>
      <c r="B34" s="509"/>
      <c r="C34" s="509"/>
      <c r="D34" s="529"/>
      <c r="E34" s="529"/>
      <c r="F34" s="529"/>
      <c r="G34" s="529"/>
      <c r="H34" s="529"/>
      <c r="I34" s="529"/>
      <c r="J34" s="529"/>
      <c r="K34" s="509"/>
      <c r="L34" s="509"/>
      <c r="M34" s="509"/>
      <c r="N34" s="509"/>
      <c r="O34" s="509"/>
      <c r="P34" s="509"/>
      <c r="Q34" s="509"/>
      <c r="R34" s="509"/>
      <c r="S34" s="510"/>
      <c r="V34" s="279"/>
    </row>
    <row r="35" spans="1:22">
      <c r="A35" s="509"/>
      <c r="B35" s="509"/>
      <c r="C35" s="509"/>
      <c r="D35" s="529"/>
      <c r="E35" s="529"/>
      <c r="F35" s="529"/>
      <c r="G35" s="529"/>
      <c r="H35" s="529"/>
      <c r="I35" s="529"/>
      <c r="J35" s="529"/>
      <c r="K35" s="509"/>
      <c r="L35" s="509"/>
      <c r="M35" s="509"/>
      <c r="N35" s="509"/>
      <c r="O35" s="509"/>
      <c r="P35" s="509"/>
      <c r="Q35" s="509"/>
      <c r="R35" s="509"/>
      <c r="S35" s="510"/>
      <c r="V35" s="279"/>
    </row>
    <row r="36" spans="1:22">
      <c r="A36" s="509"/>
      <c r="B36" s="509"/>
      <c r="C36" s="509"/>
      <c r="D36" s="529"/>
      <c r="E36" s="529"/>
      <c r="F36" s="529"/>
      <c r="G36" s="529"/>
      <c r="H36" s="529"/>
      <c r="I36" s="529"/>
      <c r="J36" s="529"/>
      <c r="K36" s="509"/>
      <c r="L36" s="509"/>
      <c r="M36" s="509"/>
      <c r="N36" s="509"/>
      <c r="O36" s="509"/>
      <c r="P36" s="509"/>
      <c r="Q36" s="509"/>
      <c r="R36" s="509"/>
      <c r="S36" s="510"/>
      <c r="V36" s="279"/>
    </row>
    <row r="37" spans="1:22">
      <c r="A37" s="509"/>
      <c r="B37" s="509"/>
      <c r="C37" s="509"/>
      <c r="D37" s="529"/>
      <c r="E37" s="529"/>
      <c r="F37" s="529"/>
      <c r="G37" s="529"/>
      <c r="H37" s="529"/>
      <c r="I37" s="529"/>
      <c r="J37" s="529"/>
      <c r="K37" s="509"/>
      <c r="L37" s="509"/>
      <c r="M37" s="509"/>
      <c r="N37" s="509"/>
      <c r="O37" s="509"/>
      <c r="P37" s="509"/>
      <c r="Q37" s="509"/>
      <c r="R37" s="509"/>
      <c r="S37" s="510"/>
      <c r="V37" s="279"/>
    </row>
    <row r="38" spans="1:22">
      <c r="A38" s="509"/>
      <c r="B38" s="509"/>
      <c r="C38" s="509"/>
      <c r="D38" s="529"/>
      <c r="E38" s="529"/>
      <c r="F38" s="529"/>
      <c r="G38" s="529"/>
      <c r="H38" s="529"/>
      <c r="I38" s="529"/>
      <c r="J38" s="529"/>
      <c r="K38" s="509"/>
      <c r="L38" s="509"/>
      <c r="M38" s="509"/>
      <c r="N38" s="509"/>
      <c r="O38" s="509"/>
      <c r="P38" s="509"/>
      <c r="Q38" s="509"/>
      <c r="R38" s="509"/>
      <c r="S38" s="510"/>
      <c r="V38" s="279"/>
    </row>
    <row r="39" spans="1:22">
      <c r="D39" s="324"/>
      <c r="E39" s="324"/>
      <c r="F39" s="324"/>
      <c r="G39" s="324"/>
      <c r="H39" s="324"/>
      <c r="I39" s="324"/>
      <c r="J39" s="324"/>
      <c r="V39" s="279"/>
    </row>
    <row r="40" spans="1:22">
      <c r="D40" s="324"/>
      <c r="E40" s="324"/>
      <c r="F40" s="324"/>
      <c r="G40" s="324"/>
      <c r="H40" s="324"/>
      <c r="I40" s="324"/>
      <c r="J40" s="324"/>
      <c r="V40" s="279"/>
    </row>
    <row r="41" spans="1:22">
      <c r="D41" s="324"/>
      <c r="E41" s="324"/>
      <c r="F41" s="324"/>
      <c r="G41" s="324"/>
      <c r="H41" s="324"/>
      <c r="I41" s="324"/>
      <c r="J41" s="324"/>
      <c r="V41" s="279"/>
    </row>
    <row r="42" spans="1:22">
      <c r="D42" s="324"/>
      <c r="E42" s="324"/>
      <c r="F42" s="324"/>
      <c r="G42" s="324"/>
      <c r="H42" s="324"/>
      <c r="I42" s="324"/>
      <c r="J42" s="324"/>
      <c r="V42" s="279"/>
    </row>
    <row r="43" spans="1:22">
      <c r="D43" s="324"/>
      <c r="E43" s="324"/>
      <c r="F43" s="324"/>
      <c r="G43" s="324"/>
      <c r="H43" s="324"/>
      <c r="I43" s="324"/>
      <c r="J43" s="324"/>
      <c r="V43" s="279"/>
    </row>
    <row r="44" spans="1:22">
      <c r="D44" s="324"/>
      <c r="E44" s="324"/>
      <c r="F44" s="324"/>
      <c r="G44" s="324"/>
      <c r="H44" s="324"/>
      <c r="I44" s="324"/>
      <c r="J44" s="324"/>
      <c r="V44" s="279"/>
    </row>
    <row r="45" spans="1:22">
      <c r="D45" s="324"/>
      <c r="E45" s="324"/>
      <c r="F45" s="324"/>
      <c r="G45" s="324"/>
      <c r="H45" s="324"/>
      <c r="I45" s="324"/>
      <c r="J45" s="324"/>
      <c r="V45" s="279"/>
    </row>
    <row r="46" spans="1:22">
      <c r="D46" s="324"/>
      <c r="E46" s="324"/>
      <c r="F46" s="324"/>
      <c r="G46" s="324"/>
      <c r="H46" s="324"/>
      <c r="I46" s="324"/>
      <c r="J46" s="324"/>
      <c r="V46" s="279"/>
    </row>
    <row r="47" spans="1:22">
      <c r="D47" s="324"/>
      <c r="E47" s="324"/>
      <c r="F47" s="324"/>
      <c r="G47" s="324"/>
      <c r="H47" s="324"/>
      <c r="I47" s="324"/>
      <c r="J47" s="324"/>
      <c r="V47" s="279"/>
    </row>
    <row r="48" spans="1:22">
      <c r="D48" s="324"/>
      <c r="E48" s="324"/>
      <c r="F48" s="324"/>
      <c r="G48" s="324"/>
      <c r="H48" s="324"/>
      <c r="I48" s="324"/>
      <c r="J48" s="324"/>
      <c r="V48" s="279"/>
    </row>
    <row r="49" spans="2:37" ht="15" thickBot="1">
      <c r="D49" s="324"/>
      <c r="E49" s="324"/>
      <c r="F49" s="324"/>
      <c r="G49" s="324"/>
      <c r="H49" s="324"/>
      <c r="I49" s="324"/>
      <c r="J49" s="324"/>
      <c r="V49" s="279"/>
    </row>
    <row r="50" spans="2:37" ht="5.25" customHeight="1">
      <c r="B50" s="262"/>
      <c r="C50" s="263"/>
      <c r="D50" s="263"/>
      <c r="E50" s="263"/>
      <c r="F50" s="263"/>
      <c r="G50" s="263"/>
      <c r="H50" s="263"/>
      <c r="I50" s="263"/>
      <c r="J50" s="263"/>
      <c r="K50" s="263"/>
      <c r="L50" s="263"/>
      <c r="M50" s="263"/>
      <c r="N50" s="263"/>
      <c r="O50" s="263"/>
      <c r="P50" s="263"/>
      <c r="Q50" s="263"/>
      <c r="R50" s="264"/>
      <c r="V50" s="279"/>
      <c r="X50" s="315">
        <f>+Procedementos!J34</f>
        <v>0</v>
      </c>
      <c r="Y50" s="317">
        <f>+Procedementos!J34</f>
        <v>0</v>
      </c>
    </row>
    <row r="51" spans="2:37" ht="22.8">
      <c r="B51" s="265"/>
      <c r="C51" s="616" t="str">
        <f>+CONCATENATE("MAPA DE PROCESOS DO CENTRO DO ",Centro!I4)</f>
        <v>MAPA DE PROCESOS DO CENTRO DO Curso X+1</v>
      </c>
      <c r="D51" s="616"/>
      <c r="E51" s="616"/>
      <c r="F51" s="616"/>
      <c r="G51" s="616"/>
      <c r="H51" s="616"/>
      <c r="I51" s="616"/>
      <c r="J51" s="616"/>
      <c r="K51" s="616"/>
      <c r="L51" s="616"/>
      <c r="M51" s="616"/>
      <c r="N51" s="616"/>
      <c r="O51" s="616"/>
      <c r="P51" s="616"/>
      <c r="Q51" s="616"/>
      <c r="R51" s="274"/>
      <c r="V51" s="279"/>
      <c r="W51" s="279" t="s">
        <v>144</v>
      </c>
      <c r="X51" s="315">
        <f>+Procedementos!$J$6</f>
        <v>0</v>
      </c>
    </row>
    <row r="52" spans="2:37" ht="9" customHeight="1" thickBot="1">
      <c r="B52" s="265"/>
      <c r="R52" s="274"/>
      <c r="V52" s="279"/>
    </row>
    <row r="53" spans="2:37" ht="6" customHeight="1">
      <c r="B53" s="265"/>
      <c r="C53" s="262"/>
      <c r="D53" s="263"/>
      <c r="E53" s="263"/>
      <c r="F53" s="263"/>
      <c r="G53" s="263"/>
      <c r="H53" s="264"/>
      <c r="K53" s="262"/>
      <c r="L53" s="263"/>
      <c r="M53" s="263"/>
      <c r="N53" s="263"/>
      <c r="O53" s="264"/>
      <c r="Q53" s="617" t="s">
        <v>298</v>
      </c>
      <c r="R53" s="274"/>
      <c r="AJ53" s="279" t="s">
        <v>298</v>
      </c>
      <c r="AK53" s="317">
        <f>+Procedementos!$J$7</f>
        <v>0</v>
      </c>
    </row>
    <row r="54" spans="2:37" ht="42" customHeight="1">
      <c r="B54" s="265"/>
      <c r="C54" s="318"/>
      <c r="D54" s="618" t="s">
        <v>299</v>
      </c>
      <c r="E54" s="618"/>
      <c r="F54" s="618"/>
      <c r="G54" s="618"/>
      <c r="H54" s="619"/>
      <c r="I54" s="2"/>
      <c r="J54" s="2"/>
      <c r="K54" s="319"/>
      <c r="L54" s="612" t="s">
        <v>300</v>
      </c>
      <c r="M54" s="612"/>
      <c r="N54" s="612"/>
      <c r="O54" s="274"/>
      <c r="Q54" s="617"/>
      <c r="R54" s="274"/>
      <c r="V54" s="338"/>
      <c r="W54" s="279" t="s">
        <v>299</v>
      </c>
      <c r="X54" s="315">
        <f>+Procedementos!$J$7</f>
        <v>0</v>
      </c>
      <c r="AE54" s="279" t="s">
        <v>300</v>
      </c>
      <c r="AF54" s="317">
        <f>+Procedementos!$J$16</f>
        <v>0</v>
      </c>
    </row>
    <row r="55" spans="2:37" ht="7.5" customHeight="1">
      <c r="B55" s="265"/>
      <c r="C55" s="265"/>
      <c r="H55" s="274"/>
      <c r="K55" s="265"/>
      <c r="O55" s="274"/>
      <c r="Q55" s="617"/>
      <c r="R55" s="274"/>
      <c r="V55" s="339"/>
    </row>
    <row r="56" spans="2:37" ht="28.8">
      <c r="B56" s="265"/>
      <c r="C56" s="265"/>
      <c r="D56" s="320" t="s">
        <v>34</v>
      </c>
      <c r="F56" s="320" t="s">
        <v>188</v>
      </c>
      <c r="G56" s="321"/>
      <c r="H56" s="340" t="s">
        <v>301</v>
      </c>
      <c r="I56" s="341"/>
      <c r="J56" s="321"/>
      <c r="K56" s="322"/>
      <c r="L56" s="320" t="s">
        <v>27</v>
      </c>
      <c r="M56" s="321"/>
      <c r="N56" s="320" t="s">
        <v>302</v>
      </c>
      <c r="O56" s="274"/>
      <c r="Q56" s="617"/>
      <c r="R56" s="274"/>
      <c r="W56" s="279" t="s">
        <v>34</v>
      </c>
      <c r="X56" s="315">
        <f>+Procedementos!$J$9</f>
        <v>0</v>
      </c>
      <c r="Y56" s="279" t="s">
        <v>188</v>
      </c>
      <c r="Z56" s="317">
        <f>+Procedementos!$J$11</f>
        <v>0</v>
      </c>
      <c r="AA56" s="279" t="s">
        <v>301</v>
      </c>
      <c r="AB56" s="317">
        <f>+Procedementos!$J$11</f>
        <v>0</v>
      </c>
      <c r="AE56" s="279" t="s">
        <v>27</v>
      </c>
      <c r="AF56" s="317">
        <f>+Procedementos!$J$17</f>
        <v>0</v>
      </c>
      <c r="AG56" s="279" t="s">
        <v>302</v>
      </c>
      <c r="AH56" s="317">
        <f>+Procedementos!$J$19</f>
        <v>0</v>
      </c>
    </row>
    <row r="57" spans="2:37" ht="4.5" customHeight="1" thickBot="1">
      <c r="B57" s="265"/>
      <c r="C57" s="275"/>
      <c r="D57" s="276"/>
      <c r="E57" s="277"/>
      <c r="F57" s="277"/>
      <c r="G57" s="277"/>
      <c r="H57" s="323"/>
      <c r="I57" s="324"/>
      <c r="J57" s="324"/>
      <c r="K57" s="275"/>
      <c r="L57" s="276"/>
      <c r="M57" s="276"/>
      <c r="N57" s="276"/>
      <c r="O57" s="278"/>
      <c r="Q57" s="617"/>
      <c r="R57" s="274"/>
      <c r="V57" s="338"/>
    </row>
    <row r="58" spans="2:37" ht="5.25" customHeight="1" thickBot="1">
      <c r="B58" s="265"/>
      <c r="D58" s="180"/>
      <c r="E58" s="324"/>
      <c r="F58" s="324"/>
      <c r="G58" s="324"/>
      <c r="H58" s="324"/>
      <c r="I58" s="324"/>
      <c r="J58" s="324"/>
      <c r="R58" s="274"/>
      <c r="V58" s="338"/>
    </row>
    <row r="59" spans="2:37" ht="5.25" customHeight="1">
      <c r="B59" s="265"/>
      <c r="C59" s="262"/>
      <c r="D59" s="325"/>
      <c r="E59" s="325"/>
      <c r="F59" s="325"/>
      <c r="G59" s="325"/>
      <c r="H59" s="326"/>
      <c r="I59" s="324"/>
      <c r="J59" s="324"/>
      <c r="K59" s="262"/>
      <c r="L59" s="263"/>
      <c r="M59" s="263"/>
      <c r="N59" s="264"/>
      <c r="Q59" s="617" t="s">
        <v>303</v>
      </c>
      <c r="R59" s="274"/>
      <c r="V59" s="342"/>
      <c r="AJ59" s="279" t="s">
        <v>303</v>
      </c>
      <c r="AK59" s="317">
        <f>+Procedementos!$J$21</f>
        <v>0</v>
      </c>
    </row>
    <row r="60" spans="2:37" ht="23.4">
      <c r="B60" s="265"/>
      <c r="C60" s="318"/>
      <c r="D60" s="620" t="s">
        <v>304</v>
      </c>
      <c r="E60" s="620"/>
      <c r="F60" s="620"/>
      <c r="G60" s="620"/>
      <c r="H60" s="621"/>
      <c r="I60" s="324"/>
      <c r="J60" s="324"/>
      <c r="K60" s="265"/>
      <c r="L60" s="620" t="s">
        <v>305</v>
      </c>
      <c r="M60" s="620"/>
      <c r="N60" s="621"/>
      <c r="Q60" s="617"/>
      <c r="R60" s="274"/>
      <c r="W60" s="279" t="s">
        <v>304</v>
      </c>
      <c r="X60" s="315">
        <f>+AVERAGE(Procedementos!$J$22,Procedementos!$J$29,Procedementos!$J$42)</f>
        <v>0</v>
      </c>
      <c r="AE60" s="279" t="s">
        <v>305</v>
      </c>
      <c r="AF60" s="317">
        <f>+Procedementos!$J$45</f>
        <v>0</v>
      </c>
    </row>
    <row r="61" spans="2:37" ht="15" customHeight="1">
      <c r="B61" s="265"/>
      <c r="C61" s="265"/>
      <c r="D61" s="324"/>
      <c r="E61" s="324"/>
      <c r="F61" s="324"/>
      <c r="G61" s="324"/>
      <c r="H61" s="327"/>
      <c r="I61" s="324"/>
      <c r="J61" s="324"/>
      <c r="K61" s="265"/>
      <c r="N61" s="274"/>
      <c r="Q61" s="617"/>
      <c r="R61" s="274"/>
      <c r="V61" s="339"/>
    </row>
    <row r="62" spans="2:37" ht="15" customHeight="1">
      <c r="B62" s="265"/>
      <c r="C62" s="318"/>
      <c r="D62" s="320" t="s">
        <v>28</v>
      </c>
      <c r="F62" s="320" t="s">
        <v>11</v>
      </c>
      <c r="G62" s="324"/>
      <c r="H62" s="340" t="s">
        <v>24</v>
      </c>
      <c r="I62" s="180"/>
      <c r="J62" s="324"/>
      <c r="K62" s="265"/>
      <c r="L62" s="622" t="s">
        <v>306</v>
      </c>
      <c r="N62" s="274"/>
      <c r="Q62" s="617"/>
      <c r="R62" s="274"/>
      <c r="W62" s="279" t="s">
        <v>28</v>
      </c>
      <c r="X62" s="315">
        <f>+Procedementos!$J$23</f>
        <v>0</v>
      </c>
      <c r="Y62" s="279" t="s">
        <v>11</v>
      </c>
      <c r="Z62" s="317">
        <f>+Procedementos!$J$30</f>
        <v>0</v>
      </c>
      <c r="AA62" s="279" t="s">
        <v>24</v>
      </c>
      <c r="AB62" s="317">
        <f>+Procedementos!$J$37</f>
        <v>0</v>
      </c>
      <c r="AE62" s="279" t="s">
        <v>306</v>
      </c>
      <c r="AF62" s="317">
        <f>+Procedementos!$J$46</f>
        <v>0</v>
      </c>
    </row>
    <row r="63" spans="2:37" ht="15.75" customHeight="1">
      <c r="B63" s="265"/>
      <c r="C63" s="265"/>
      <c r="D63" s="180"/>
      <c r="E63" s="180"/>
      <c r="F63" s="180"/>
      <c r="G63" s="324"/>
      <c r="H63" s="328"/>
      <c r="I63" s="324"/>
      <c r="J63" s="324"/>
      <c r="K63" s="265"/>
      <c r="L63" s="622"/>
      <c r="N63" s="274"/>
      <c r="Q63" s="617"/>
      <c r="R63" s="274"/>
      <c r="V63" s="339"/>
    </row>
    <row r="64" spans="2:37" ht="28.8">
      <c r="B64" s="265"/>
      <c r="C64" s="265"/>
      <c r="D64" s="320" t="s">
        <v>29</v>
      </c>
      <c r="F64" s="320" t="s">
        <v>31</v>
      </c>
      <c r="H64" s="340" t="s">
        <v>4</v>
      </c>
      <c r="I64" s="324"/>
      <c r="J64" s="324"/>
      <c r="K64" s="265"/>
      <c r="N64" s="274"/>
      <c r="Q64" s="617"/>
      <c r="R64" s="274"/>
      <c r="W64" s="279" t="s">
        <v>29</v>
      </c>
      <c r="X64" s="315">
        <f>+Procedementos!$J$25</f>
        <v>0</v>
      </c>
      <c r="Y64" s="279" t="s">
        <v>31</v>
      </c>
      <c r="Z64" s="317">
        <f>+Procedementos!$J$32</f>
        <v>0</v>
      </c>
      <c r="AA64" s="279" t="s">
        <v>4</v>
      </c>
      <c r="AB64" s="317">
        <f>+Procedementos!$J$40</f>
        <v>0</v>
      </c>
    </row>
    <row r="65" spans="2:37" ht="18.75" customHeight="1">
      <c r="B65" s="265"/>
      <c r="C65" s="265"/>
      <c r="D65" s="180"/>
      <c r="E65" s="180"/>
      <c r="F65" s="180"/>
      <c r="G65" s="324"/>
      <c r="H65" s="327"/>
      <c r="I65" s="324"/>
      <c r="J65" s="324"/>
      <c r="K65" s="265"/>
      <c r="N65" s="274"/>
      <c r="Q65" s="617"/>
      <c r="R65" s="274"/>
      <c r="V65" s="342"/>
    </row>
    <row r="66" spans="2:37" ht="28.8">
      <c r="B66" s="265"/>
      <c r="C66" s="265"/>
      <c r="D66" s="343" t="s">
        <v>30</v>
      </c>
      <c r="E66" s="180"/>
      <c r="F66" s="320" t="s">
        <v>23</v>
      </c>
      <c r="G66" s="324"/>
      <c r="H66" s="340" t="s">
        <v>164</v>
      </c>
      <c r="I66" s="324"/>
      <c r="J66" s="324"/>
      <c r="K66" s="265"/>
      <c r="N66" s="274"/>
      <c r="Q66" s="617"/>
      <c r="R66" s="274"/>
      <c r="V66" s="279"/>
      <c r="W66" s="279" t="s">
        <v>30</v>
      </c>
      <c r="X66" s="315" t="str">
        <f>+Procedementos!$H$27</f>
        <v>-----</v>
      </c>
      <c r="Y66" s="279" t="s">
        <v>23</v>
      </c>
      <c r="Z66" s="317">
        <f>+Procedementos!$H$34</f>
        <v>0.89583333333333326</v>
      </c>
      <c r="AA66" s="279" t="s">
        <v>164</v>
      </c>
      <c r="AB66" s="317">
        <f>+Procedementos!$H$43</f>
        <v>1</v>
      </c>
    </row>
    <row r="67" spans="2:37" ht="8.25" customHeight="1" thickBot="1">
      <c r="B67" s="265"/>
      <c r="C67" s="275"/>
      <c r="D67" s="329"/>
      <c r="E67" s="329"/>
      <c r="F67" s="329"/>
      <c r="G67" s="277"/>
      <c r="H67" s="323"/>
      <c r="I67" s="324"/>
      <c r="J67" s="324"/>
      <c r="K67" s="275"/>
      <c r="L67" s="276"/>
      <c r="M67" s="276"/>
      <c r="N67" s="278"/>
      <c r="Q67" s="617"/>
      <c r="R67" s="274"/>
      <c r="V67" s="339"/>
    </row>
    <row r="68" spans="2:37" ht="8.25" customHeight="1" thickBot="1">
      <c r="B68" s="265"/>
      <c r="E68" s="180"/>
      <c r="G68" s="324"/>
      <c r="H68" s="324"/>
      <c r="I68" s="324"/>
      <c r="J68" s="324"/>
      <c r="R68" s="274"/>
    </row>
    <row r="69" spans="2:37" ht="5.25" customHeight="1">
      <c r="B69" s="265"/>
      <c r="C69" s="262"/>
      <c r="D69" s="330"/>
      <c r="E69" s="331"/>
      <c r="G69" s="332"/>
      <c r="H69" s="326"/>
      <c r="I69" s="324"/>
      <c r="J69" s="324"/>
      <c r="K69" s="262"/>
      <c r="L69" s="264"/>
      <c r="Q69" s="612" t="s">
        <v>307</v>
      </c>
      <c r="R69" s="274"/>
      <c r="V69" s="342"/>
      <c r="AJ69" s="279" t="s">
        <v>307</v>
      </c>
      <c r="AK69" s="317">
        <f>+Procedementos!$H$49</f>
        <v>0.96527777777777768</v>
      </c>
    </row>
    <row r="70" spans="2:37" ht="37.200000000000003">
      <c r="B70" s="319"/>
      <c r="C70" s="319"/>
      <c r="D70" s="333" t="s">
        <v>308</v>
      </c>
      <c r="E70" s="328"/>
      <c r="F70" s="2"/>
      <c r="G70" s="334"/>
      <c r="H70" s="344" t="s">
        <v>309</v>
      </c>
      <c r="I70" s="345"/>
      <c r="J70" s="2"/>
      <c r="K70" s="335"/>
      <c r="L70" s="346" t="s">
        <v>310</v>
      </c>
      <c r="M70" s="2"/>
      <c r="N70" s="2"/>
      <c r="O70" s="2"/>
      <c r="P70" s="2"/>
      <c r="Q70" s="612"/>
      <c r="R70" s="274"/>
      <c r="W70" s="279" t="s">
        <v>308</v>
      </c>
      <c r="X70" s="315">
        <f>+Procedementos!$H$50</f>
        <v>0.89583333333333326</v>
      </c>
      <c r="AA70" s="279" t="s">
        <v>309</v>
      </c>
      <c r="AB70" s="317">
        <f>+Procedementos!$H$58</f>
        <v>1</v>
      </c>
      <c r="AE70" s="279" t="s">
        <v>310</v>
      </c>
      <c r="AF70" s="317">
        <f>+Procedementos!$H$62</f>
        <v>1</v>
      </c>
    </row>
    <row r="71" spans="2:37">
      <c r="B71" s="265"/>
      <c r="C71" s="265"/>
      <c r="E71" s="274"/>
      <c r="F71" s="180"/>
      <c r="G71" s="334"/>
      <c r="H71" s="327"/>
      <c r="I71" s="324"/>
      <c r="K71" s="265"/>
      <c r="L71" s="274"/>
      <c r="Q71" s="612"/>
      <c r="R71" s="274"/>
      <c r="V71" s="339"/>
    </row>
    <row r="72" spans="2:37" ht="28.8">
      <c r="B72" s="265"/>
      <c r="C72" s="265"/>
      <c r="D72" s="320" t="s">
        <v>9</v>
      </c>
      <c r="E72" s="274"/>
      <c r="G72" s="334"/>
      <c r="H72" s="340" t="s">
        <v>142</v>
      </c>
      <c r="I72" s="324"/>
      <c r="K72" s="265"/>
      <c r="L72" s="340" t="s">
        <v>22</v>
      </c>
      <c r="Q72" s="612"/>
      <c r="R72" s="274"/>
      <c r="W72" s="279" t="s">
        <v>9</v>
      </c>
      <c r="X72" s="315">
        <f>+Procedementos!$H$51</f>
        <v>0.79166666666666663</v>
      </c>
      <c r="AA72" s="279" t="s">
        <v>142</v>
      </c>
      <c r="AB72" s="317">
        <f>+Procedementos!$H$59</f>
        <v>1</v>
      </c>
      <c r="AE72" s="279" t="s">
        <v>22</v>
      </c>
      <c r="AF72" s="317">
        <f>+Procedementos!$H$63</f>
        <v>1</v>
      </c>
    </row>
    <row r="73" spans="2:37">
      <c r="B73" s="265"/>
      <c r="C73" s="265"/>
      <c r="E73" s="328"/>
      <c r="F73" s="180"/>
      <c r="G73" s="334"/>
      <c r="H73" s="274"/>
      <c r="I73" s="324"/>
      <c r="J73" s="324"/>
      <c r="K73" s="265"/>
      <c r="L73" s="274"/>
      <c r="Q73" s="612"/>
      <c r="R73" s="274"/>
    </row>
    <row r="74" spans="2:37">
      <c r="B74" s="265"/>
      <c r="C74" s="265"/>
      <c r="D74" s="320" t="s">
        <v>7</v>
      </c>
      <c r="E74" s="328"/>
      <c r="F74" s="180"/>
      <c r="G74" s="334"/>
      <c r="H74" s="327"/>
      <c r="I74" s="324"/>
      <c r="J74" s="324"/>
      <c r="K74" s="265"/>
      <c r="L74" s="274"/>
      <c r="Q74" s="612"/>
      <c r="R74" s="274"/>
      <c r="W74" s="279" t="s">
        <v>7</v>
      </c>
      <c r="X74" s="315">
        <f>+Procedementos!$H$53</f>
        <v>1</v>
      </c>
    </row>
    <row r="75" spans="2:37" ht="7.5" customHeight="1" thickBot="1">
      <c r="B75" s="265"/>
      <c r="C75" s="275"/>
      <c r="D75" s="329"/>
      <c r="E75" s="337"/>
      <c r="F75" s="180"/>
      <c r="G75" s="336"/>
      <c r="H75" s="323"/>
      <c r="I75" s="324"/>
      <c r="J75" s="324"/>
      <c r="K75" s="275"/>
      <c r="L75" s="278"/>
      <c r="Q75" s="612"/>
      <c r="R75" s="274"/>
    </row>
    <row r="76" spans="2:37" ht="6" customHeight="1" thickBot="1">
      <c r="B76" s="275"/>
      <c r="C76" s="276"/>
      <c r="D76" s="277"/>
      <c r="E76" s="277"/>
      <c r="F76" s="277"/>
      <c r="G76" s="277"/>
      <c r="H76" s="277"/>
      <c r="I76" s="277"/>
      <c r="J76" s="277"/>
      <c r="K76" s="276"/>
      <c r="L76" s="276"/>
      <c r="M76" s="276"/>
      <c r="N76" s="276"/>
      <c r="O76" s="276"/>
      <c r="P76" s="276"/>
      <c r="Q76" s="276"/>
      <c r="R76" s="278"/>
    </row>
    <row r="77" spans="2:37" ht="9.75" customHeight="1" thickBot="1"/>
    <row r="78" spans="2:37" ht="10.5" customHeight="1" thickBot="1">
      <c r="B78" s="262"/>
      <c r="C78" s="263"/>
      <c r="D78" s="263"/>
      <c r="E78" s="263"/>
      <c r="F78" s="263"/>
      <c r="G78" s="263"/>
      <c r="H78" s="263"/>
      <c r="I78" s="263"/>
      <c r="J78" s="263"/>
      <c r="K78" s="263"/>
      <c r="L78" s="263"/>
      <c r="M78" s="263"/>
      <c r="N78" s="263"/>
      <c r="O78" s="263"/>
      <c r="P78" s="263"/>
      <c r="Q78" s="263"/>
      <c r="R78" s="264"/>
      <c r="V78" s="279"/>
    </row>
    <row r="79" spans="2:37" ht="29.25" customHeight="1" thickBot="1">
      <c r="B79" s="265"/>
      <c r="D79" s="266" t="s">
        <v>367</v>
      </c>
      <c r="E79" s="267"/>
      <c r="F79" s="268" t="s">
        <v>368</v>
      </c>
      <c r="G79" s="267"/>
      <c r="H79" s="269" t="s">
        <v>369</v>
      </c>
      <c r="I79" s="267"/>
      <c r="J79" s="267"/>
      <c r="K79" s="270"/>
      <c r="L79" s="271" t="s">
        <v>370</v>
      </c>
      <c r="M79" s="270"/>
      <c r="N79" s="272" t="s">
        <v>371</v>
      </c>
      <c r="Q79" s="273" t="s">
        <v>372</v>
      </c>
      <c r="R79" s="274"/>
    </row>
    <row r="80" spans="2:37" ht="11.25" customHeight="1" thickBot="1">
      <c r="B80" s="275"/>
      <c r="C80" s="276"/>
      <c r="D80" s="276"/>
      <c r="E80" s="276"/>
      <c r="F80" s="276"/>
      <c r="G80" s="276"/>
      <c r="H80" s="276"/>
      <c r="I80" s="276"/>
      <c r="J80" s="276"/>
      <c r="K80" s="276"/>
      <c r="L80" s="276"/>
      <c r="M80" s="276"/>
      <c r="N80" s="276"/>
      <c r="O80" s="276"/>
      <c r="P80" s="276"/>
      <c r="Q80" s="276"/>
      <c r="R80" s="278"/>
    </row>
    <row r="99" spans="2:37" ht="15" thickBot="1"/>
    <row r="100" spans="2:37" ht="5.25" customHeight="1">
      <c r="B100" s="262"/>
      <c r="C100" s="263"/>
      <c r="D100" s="263"/>
      <c r="E100" s="263"/>
      <c r="F100" s="263"/>
      <c r="G100" s="263"/>
      <c r="H100" s="263"/>
      <c r="I100" s="263"/>
      <c r="J100" s="263"/>
      <c r="K100" s="263"/>
      <c r="L100" s="263"/>
      <c r="M100" s="263"/>
      <c r="N100" s="263"/>
      <c r="O100" s="263"/>
      <c r="P100" s="263"/>
      <c r="Q100" s="263"/>
      <c r="R100" s="264"/>
      <c r="V100" s="279"/>
      <c r="W100" s="280"/>
      <c r="Y100" s="317"/>
    </row>
    <row r="101" spans="2:37" ht="22.8">
      <c r="B101" s="265"/>
      <c r="C101" s="616" t="str">
        <f>+CONCATENATE("MAPA DE PROCESOS DO CENTRO ",Centro!M4)</f>
        <v>MAPA DE PROCESOS DO CENTRO Curso X+2</v>
      </c>
      <c r="D101" s="616"/>
      <c r="E101" s="616"/>
      <c r="F101" s="616"/>
      <c r="G101" s="616"/>
      <c r="H101" s="616"/>
      <c r="I101" s="616"/>
      <c r="J101" s="616"/>
      <c r="K101" s="616"/>
      <c r="L101" s="616"/>
      <c r="M101" s="616"/>
      <c r="N101" s="616"/>
      <c r="O101" s="616"/>
      <c r="P101" s="616"/>
      <c r="Q101" s="616"/>
      <c r="R101" s="274"/>
      <c r="V101" s="279"/>
      <c r="W101" s="279" t="s">
        <v>144</v>
      </c>
      <c r="X101" s="315">
        <f>+Procedementos!$L$6</f>
        <v>0</v>
      </c>
    </row>
    <row r="102" spans="2:37" ht="9" customHeight="1" thickBot="1">
      <c r="B102" s="265"/>
      <c r="R102" s="274"/>
      <c r="V102" s="279"/>
      <c r="W102" s="280"/>
    </row>
    <row r="103" spans="2:37" ht="6" customHeight="1">
      <c r="B103" s="265"/>
      <c r="C103" s="262"/>
      <c r="D103" s="263"/>
      <c r="E103" s="263"/>
      <c r="F103" s="263"/>
      <c r="G103" s="263"/>
      <c r="H103" s="264"/>
      <c r="K103" s="262"/>
      <c r="L103" s="263"/>
      <c r="M103" s="263"/>
      <c r="N103" s="263"/>
      <c r="O103" s="264"/>
      <c r="Q103" s="617" t="s">
        <v>298</v>
      </c>
      <c r="R103" s="274"/>
      <c r="W103" s="280"/>
      <c r="AJ103" s="279" t="s">
        <v>298</v>
      </c>
      <c r="AK103" s="317">
        <f>+Procedementos!$L$7</f>
        <v>0</v>
      </c>
    </row>
    <row r="104" spans="2:37" ht="42" customHeight="1">
      <c r="B104" s="265"/>
      <c r="C104" s="318"/>
      <c r="D104" s="618" t="s">
        <v>299</v>
      </c>
      <c r="E104" s="618"/>
      <c r="F104" s="618"/>
      <c r="G104" s="618"/>
      <c r="H104" s="619"/>
      <c r="I104" s="2"/>
      <c r="J104" s="2"/>
      <c r="K104" s="319"/>
      <c r="L104" s="612" t="s">
        <v>300</v>
      </c>
      <c r="M104" s="612"/>
      <c r="N104" s="612"/>
      <c r="O104" s="274"/>
      <c r="Q104" s="617"/>
      <c r="R104" s="274"/>
      <c r="V104" s="338"/>
      <c r="W104" s="280" t="s">
        <v>299</v>
      </c>
      <c r="X104" s="315">
        <f>+Procedementos!$L$7</f>
        <v>0</v>
      </c>
      <c r="AE104" s="279" t="s">
        <v>300</v>
      </c>
      <c r="AF104" s="317">
        <f>+Procedementos!$L$16</f>
        <v>0</v>
      </c>
    </row>
    <row r="105" spans="2:37" ht="7.5" customHeight="1">
      <c r="B105" s="265"/>
      <c r="C105" s="265"/>
      <c r="H105" s="274"/>
      <c r="K105" s="265"/>
      <c r="O105" s="274"/>
      <c r="Q105" s="617"/>
      <c r="R105" s="274"/>
      <c r="V105" s="339"/>
      <c r="W105" s="280"/>
    </row>
    <row r="106" spans="2:37" ht="28.8">
      <c r="B106" s="265"/>
      <c r="C106" s="265"/>
      <c r="D106" s="320" t="s">
        <v>34</v>
      </c>
      <c r="F106" s="320" t="s">
        <v>188</v>
      </c>
      <c r="G106" s="321"/>
      <c r="H106" s="340" t="s">
        <v>301</v>
      </c>
      <c r="I106" s="341"/>
      <c r="J106" s="321"/>
      <c r="K106" s="322"/>
      <c r="L106" s="320" t="s">
        <v>27</v>
      </c>
      <c r="M106" s="321"/>
      <c r="N106" s="320" t="s">
        <v>302</v>
      </c>
      <c r="O106" s="274"/>
      <c r="Q106" s="617"/>
      <c r="R106" s="274"/>
      <c r="W106" s="280" t="s">
        <v>34</v>
      </c>
      <c r="X106" s="315">
        <f>+Procedementos!$L$9</f>
        <v>0</v>
      </c>
      <c r="Y106" s="279" t="s">
        <v>188</v>
      </c>
      <c r="Z106" s="317">
        <f>+Procedementos!$L$11</f>
        <v>0</v>
      </c>
      <c r="AA106" s="279" t="s">
        <v>301</v>
      </c>
      <c r="AB106" s="317">
        <f>+Procedementos!$L$11</f>
        <v>0</v>
      </c>
      <c r="AE106" s="279" t="s">
        <v>27</v>
      </c>
      <c r="AF106" s="317">
        <f>+Procedementos!$L$17</f>
        <v>0</v>
      </c>
      <c r="AG106" s="279" t="s">
        <v>302</v>
      </c>
      <c r="AH106" s="317">
        <f>+Procedementos!$L$19</f>
        <v>0</v>
      </c>
    </row>
    <row r="107" spans="2:37" ht="4.5" customHeight="1" thickBot="1">
      <c r="B107" s="265"/>
      <c r="C107" s="275"/>
      <c r="D107" s="276"/>
      <c r="E107" s="277"/>
      <c r="F107" s="277"/>
      <c r="G107" s="277"/>
      <c r="H107" s="323"/>
      <c r="I107" s="324"/>
      <c r="J107" s="324"/>
      <c r="K107" s="275"/>
      <c r="L107" s="276"/>
      <c r="M107" s="276"/>
      <c r="N107" s="276"/>
      <c r="O107" s="278"/>
      <c r="Q107" s="617"/>
      <c r="R107" s="274"/>
      <c r="V107" s="338"/>
      <c r="W107" s="280"/>
    </row>
    <row r="108" spans="2:37" ht="5.25" customHeight="1" thickBot="1">
      <c r="B108" s="265"/>
      <c r="D108" s="180"/>
      <c r="E108" s="324"/>
      <c r="F108" s="324"/>
      <c r="G108" s="324"/>
      <c r="H108" s="324"/>
      <c r="I108" s="324"/>
      <c r="J108" s="324"/>
      <c r="R108" s="274"/>
      <c r="V108" s="338"/>
      <c r="W108" s="280"/>
    </row>
    <row r="109" spans="2:37" ht="5.25" customHeight="1">
      <c r="B109" s="265"/>
      <c r="C109" s="262"/>
      <c r="D109" s="325"/>
      <c r="E109" s="325"/>
      <c r="F109" s="325"/>
      <c r="G109" s="325"/>
      <c r="H109" s="326"/>
      <c r="I109" s="324"/>
      <c r="J109" s="324"/>
      <c r="K109" s="262"/>
      <c r="L109" s="263"/>
      <c r="M109" s="263"/>
      <c r="N109" s="263"/>
      <c r="O109" s="264"/>
      <c r="Q109" s="617" t="s">
        <v>303</v>
      </c>
      <c r="R109" s="274"/>
      <c r="V109" s="342"/>
      <c r="W109" s="280"/>
      <c r="AJ109" s="279" t="s">
        <v>303</v>
      </c>
      <c r="AK109" s="317">
        <f>+Procedementos!$L$21</f>
        <v>0</v>
      </c>
    </row>
    <row r="110" spans="2:37" ht="23.4">
      <c r="B110" s="265"/>
      <c r="C110" s="318"/>
      <c r="D110" s="620" t="s">
        <v>304</v>
      </c>
      <c r="E110" s="620"/>
      <c r="F110" s="620"/>
      <c r="G110" s="620"/>
      <c r="H110" s="621"/>
      <c r="I110" s="324"/>
      <c r="J110" s="324"/>
      <c r="K110" s="265"/>
      <c r="L110" s="620" t="s">
        <v>305</v>
      </c>
      <c r="M110" s="620"/>
      <c r="N110" s="620"/>
      <c r="O110" s="274"/>
      <c r="Q110" s="617"/>
      <c r="R110" s="274"/>
      <c r="W110" s="280" t="s">
        <v>304</v>
      </c>
      <c r="X110" s="315">
        <f>+AVERAGE(Procedementos!$L$22,Procedementos!$L$29,Procedementos!$L$42)</f>
        <v>0</v>
      </c>
      <c r="AE110" s="279" t="s">
        <v>305</v>
      </c>
      <c r="AF110" s="317">
        <f>+Procedementos!$L$45</f>
        <v>0</v>
      </c>
    </row>
    <row r="111" spans="2:37" ht="15" customHeight="1">
      <c r="B111" s="265"/>
      <c r="C111" s="265"/>
      <c r="D111" s="324"/>
      <c r="E111" s="324"/>
      <c r="F111" s="324"/>
      <c r="G111" s="324"/>
      <c r="H111" s="327"/>
      <c r="I111" s="324"/>
      <c r="J111" s="324"/>
      <c r="K111" s="265"/>
      <c r="O111" s="274"/>
      <c r="Q111" s="617"/>
      <c r="R111" s="274"/>
      <c r="V111" s="339"/>
      <c r="W111" s="280"/>
    </row>
    <row r="112" spans="2:37" ht="15" customHeight="1">
      <c r="B112" s="265"/>
      <c r="C112" s="318"/>
      <c r="D112" s="320" t="s">
        <v>28</v>
      </c>
      <c r="F112" s="320" t="s">
        <v>11</v>
      </c>
      <c r="G112" s="324"/>
      <c r="H112" s="340" t="s">
        <v>24</v>
      </c>
      <c r="I112" s="180"/>
      <c r="J112" s="324"/>
      <c r="K112" s="265"/>
      <c r="L112" s="622" t="s">
        <v>306</v>
      </c>
      <c r="O112" s="274"/>
      <c r="Q112" s="617"/>
      <c r="R112" s="274"/>
      <c r="W112" s="280" t="s">
        <v>28</v>
      </c>
      <c r="X112" s="315">
        <f>+Procedementos!$L$23</f>
        <v>0</v>
      </c>
      <c r="Y112" s="279" t="s">
        <v>11</v>
      </c>
      <c r="Z112" s="317">
        <f>+Procedementos!$L$30</f>
        <v>0</v>
      </c>
      <c r="AA112" s="279" t="s">
        <v>24</v>
      </c>
      <c r="AB112" s="317">
        <f>+Procedementos!$L$37</f>
        <v>0</v>
      </c>
      <c r="AE112" s="279" t="s">
        <v>306</v>
      </c>
      <c r="AF112" s="317">
        <f>+Procedementos!$L$46</f>
        <v>0</v>
      </c>
    </row>
    <row r="113" spans="2:37" ht="15.75" customHeight="1">
      <c r="B113" s="265"/>
      <c r="C113" s="265"/>
      <c r="D113" s="180"/>
      <c r="E113" s="180"/>
      <c r="F113" s="180"/>
      <c r="G113" s="324"/>
      <c r="H113" s="328"/>
      <c r="I113" s="324"/>
      <c r="J113" s="324"/>
      <c r="K113" s="265"/>
      <c r="L113" s="622"/>
      <c r="O113" s="274"/>
      <c r="Q113" s="617"/>
      <c r="R113" s="274"/>
      <c r="V113" s="339"/>
      <c r="W113" s="280"/>
    </row>
    <row r="114" spans="2:37" ht="28.8">
      <c r="B114" s="265"/>
      <c r="C114" s="265"/>
      <c r="D114" s="320" t="s">
        <v>29</v>
      </c>
      <c r="F114" s="320" t="s">
        <v>31</v>
      </c>
      <c r="H114" s="340" t="s">
        <v>4</v>
      </c>
      <c r="I114" s="324"/>
      <c r="J114" s="324"/>
      <c r="K114" s="265"/>
      <c r="O114" s="274"/>
      <c r="Q114" s="617"/>
      <c r="R114" s="274"/>
      <c r="W114" s="280" t="s">
        <v>29</v>
      </c>
      <c r="X114" s="315">
        <f>+Procedementos!$L$25</f>
        <v>0</v>
      </c>
      <c r="Y114" s="279" t="s">
        <v>31</v>
      </c>
      <c r="Z114" s="317">
        <f>+Procedementos!$L$32</f>
        <v>0</v>
      </c>
      <c r="AA114" s="279" t="s">
        <v>4</v>
      </c>
      <c r="AB114" s="317">
        <f>+Procedementos!$L$40</f>
        <v>0</v>
      </c>
    </row>
    <row r="115" spans="2:37" ht="17.399999999999999">
      <c r="B115" s="265"/>
      <c r="C115" s="265"/>
      <c r="D115" s="180"/>
      <c r="E115" s="180"/>
      <c r="F115" s="180"/>
      <c r="G115" s="324"/>
      <c r="H115" s="327"/>
      <c r="I115" s="324"/>
      <c r="J115" s="324"/>
      <c r="K115" s="265"/>
      <c r="O115" s="274"/>
      <c r="Q115" s="617"/>
      <c r="R115" s="274"/>
      <c r="V115" s="342"/>
      <c r="W115" s="280"/>
    </row>
    <row r="116" spans="2:37" ht="28.8">
      <c r="B116" s="265"/>
      <c r="C116" s="265"/>
      <c r="D116" s="343" t="s">
        <v>30</v>
      </c>
      <c r="E116" s="180"/>
      <c r="F116" s="320" t="s">
        <v>23</v>
      </c>
      <c r="G116" s="324"/>
      <c r="H116" s="340" t="s">
        <v>164</v>
      </c>
      <c r="I116" s="324"/>
      <c r="J116" s="324"/>
      <c r="K116" s="265"/>
      <c r="O116" s="274"/>
      <c r="Q116" s="617"/>
      <c r="R116" s="274"/>
      <c r="V116" s="279"/>
      <c r="W116" s="280" t="s">
        <v>30</v>
      </c>
      <c r="X116" s="315" t="str">
        <f>+Procedementos!$L$27</f>
        <v>-----</v>
      </c>
      <c r="Y116" s="279" t="s">
        <v>23</v>
      </c>
      <c r="Z116" s="317">
        <f>+Procedementos!$L$34</f>
        <v>0</v>
      </c>
      <c r="AA116" s="279" t="s">
        <v>164</v>
      </c>
      <c r="AB116" s="317">
        <f>+Procedementos!$L$43</f>
        <v>0</v>
      </c>
    </row>
    <row r="117" spans="2:37" ht="8.25" customHeight="1" thickBot="1">
      <c r="B117" s="265"/>
      <c r="C117" s="275"/>
      <c r="D117" s="329"/>
      <c r="E117" s="329"/>
      <c r="F117" s="329"/>
      <c r="G117" s="277"/>
      <c r="H117" s="323"/>
      <c r="I117" s="324"/>
      <c r="J117" s="324"/>
      <c r="K117" s="275"/>
      <c r="L117" s="276"/>
      <c r="M117" s="276"/>
      <c r="N117" s="276"/>
      <c r="O117" s="278"/>
      <c r="Q117" s="617"/>
      <c r="R117" s="274"/>
      <c r="V117" s="339"/>
      <c r="W117" s="280"/>
    </row>
    <row r="118" spans="2:37" ht="8.25" customHeight="1" thickBot="1">
      <c r="B118" s="265"/>
      <c r="E118" s="180"/>
      <c r="G118" s="324"/>
      <c r="H118" s="324"/>
      <c r="I118" s="324"/>
      <c r="J118" s="324"/>
      <c r="R118" s="274"/>
      <c r="W118" s="280"/>
    </row>
    <row r="119" spans="2:37" ht="5.25" customHeight="1">
      <c r="B119" s="265"/>
      <c r="C119" s="262"/>
      <c r="D119" s="330"/>
      <c r="E119" s="331"/>
      <c r="G119" s="332"/>
      <c r="H119" s="326"/>
      <c r="I119" s="324"/>
      <c r="J119" s="324"/>
      <c r="K119" s="262"/>
      <c r="L119" s="264"/>
      <c r="Q119" s="612" t="s">
        <v>307</v>
      </c>
      <c r="R119" s="274"/>
      <c r="V119" s="342"/>
      <c r="W119" s="280"/>
      <c r="AJ119" s="279" t="s">
        <v>307</v>
      </c>
      <c r="AK119" s="317">
        <f>+Procedementos!$L$49</f>
        <v>0</v>
      </c>
    </row>
    <row r="120" spans="2:37" ht="37.200000000000003">
      <c r="B120" s="319"/>
      <c r="C120" s="319"/>
      <c r="D120" s="333" t="s">
        <v>308</v>
      </c>
      <c r="E120" s="328"/>
      <c r="F120" s="2"/>
      <c r="G120" s="334"/>
      <c r="H120" s="344" t="s">
        <v>309</v>
      </c>
      <c r="I120" s="345"/>
      <c r="J120" s="2"/>
      <c r="K120" s="335"/>
      <c r="L120" s="346" t="s">
        <v>310</v>
      </c>
      <c r="M120" s="2"/>
      <c r="N120" s="2"/>
      <c r="O120" s="2"/>
      <c r="P120" s="2"/>
      <c r="Q120" s="612"/>
      <c r="R120" s="274"/>
      <c r="W120" s="280" t="s">
        <v>308</v>
      </c>
      <c r="X120" s="315">
        <f>+Procedementos!$L$50</f>
        <v>0</v>
      </c>
      <c r="AA120" s="279" t="s">
        <v>309</v>
      </c>
      <c r="AB120" s="317">
        <f>+Procedementos!$L$58</f>
        <v>0</v>
      </c>
      <c r="AE120" s="279" t="s">
        <v>310</v>
      </c>
      <c r="AF120" s="317">
        <f>+Procedementos!$L$62</f>
        <v>0</v>
      </c>
    </row>
    <row r="121" spans="2:37">
      <c r="B121" s="265"/>
      <c r="C121" s="265"/>
      <c r="E121" s="274"/>
      <c r="F121" s="180"/>
      <c r="G121" s="334"/>
      <c r="H121" s="327"/>
      <c r="I121" s="324"/>
      <c r="K121" s="265"/>
      <c r="L121" s="274"/>
      <c r="Q121" s="612"/>
      <c r="R121" s="274"/>
      <c r="V121" s="339"/>
      <c r="W121" s="280"/>
    </row>
    <row r="122" spans="2:37" ht="28.8">
      <c r="B122" s="265"/>
      <c r="C122" s="265"/>
      <c r="D122" s="320" t="s">
        <v>9</v>
      </c>
      <c r="E122" s="274"/>
      <c r="G122" s="334"/>
      <c r="H122" s="340" t="s">
        <v>142</v>
      </c>
      <c r="I122" s="324"/>
      <c r="K122" s="265"/>
      <c r="L122" s="340" t="s">
        <v>22</v>
      </c>
      <c r="Q122" s="612"/>
      <c r="R122" s="274"/>
      <c r="W122" s="280" t="s">
        <v>9</v>
      </c>
      <c r="X122" s="315">
        <f>+Procedementos!$L$51</f>
        <v>0</v>
      </c>
      <c r="AA122" s="279" t="s">
        <v>142</v>
      </c>
      <c r="AB122" s="317">
        <f>+Procedementos!$L$59</f>
        <v>0</v>
      </c>
      <c r="AE122" s="279" t="s">
        <v>22</v>
      </c>
      <c r="AF122" s="317">
        <f>+Procedementos!$L$63</f>
        <v>0</v>
      </c>
    </row>
    <row r="123" spans="2:37">
      <c r="B123" s="265"/>
      <c r="C123" s="265"/>
      <c r="E123" s="328"/>
      <c r="F123" s="180"/>
      <c r="G123" s="334"/>
      <c r="H123" s="274"/>
      <c r="I123" s="324"/>
      <c r="J123" s="324"/>
      <c r="K123" s="265"/>
      <c r="L123" s="274"/>
      <c r="Q123" s="612"/>
      <c r="R123" s="274"/>
      <c r="W123" s="280"/>
    </row>
    <row r="124" spans="2:37">
      <c r="B124" s="265"/>
      <c r="C124" s="265"/>
      <c r="D124" s="320" t="s">
        <v>7</v>
      </c>
      <c r="E124" s="328"/>
      <c r="F124" s="180"/>
      <c r="G124" s="334"/>
      <c r="H124" s="327"/>
      <c r="I124" s="324"/>
      <c r="J124" s="324"/>
      <c r="K124" s="265"/>
      <c r="L124" s="274"/>
      <c r="Q124" s="612"/>
      <c r="R124" s="274"/>
      <c r="W124" s="280" t="s">
        <v>7</v>
      </c>
      <c r="X124" s="315">
        <f>+Procedementos!$L$53</f>
        <v>0</v>
      </c>
    </row>
    <row r="125" spans="2:37" ht="7.5" customHeight="1" thickBot="1">
      <c r="B125" s="265"/>
      <c r="C125" s="275"/>
      <c r="D125" s="329"/>
      <c r="E125" s="337"/>
      <c r="F125" s="180"/>
      <c r="G125" s="336"/>
      <c r="H125" s="323"/>
      <c r="I125" s="324"/>
      <c r="J125" s="324"/>
      <c r="K125" s="275"/>
      <c r="L125" s="278"/>
      <c r="Q125" s="612"/>
      <c r="R125" s="274"/>
      <c r="W125" s="280"/>
    </row>
    <row r="126" spans="2:37" ht="6" customHeight="1" thickBot="1">
      <c r="B126" s="275"/>
      <c r="C126" s="276"/>
      <c r="D126" s="277"/>
      <c r="E126" s="277"/>
      <c r="F126" s="277"/>
      <c r="G126" s="277"/>
      <c r="H126" s="277"/>
      <c r="I126" s="277"/>
      <c r="J126" s="277"/>
      <c r="K126" s="276"/>
      <c r="L126" s="276"/>
      <c r="M126" s="276"/>
      <c r="N126" s="276"/>
      <c r="O126" s="276"/>
      <c r="P126" s="276"/>
      <c r="Q126" s="276"/>
      <c r="R126" s="278"/>
      <c r="W126" s="280"/>
    </row>
    <row r="127" spans="2:37" ht="9.75" customHeight="1" thickBot="1">
      <c r="W127" s="280"/>
    </row>
    <row r="128" spans="2:37" ht="10.5" customHeight="1" thickBot="1">
      <c r="B128" s="262"/>
      <c r="C128" s="263"/>
      <c r="D128" s="263"/>
      <c r="E128" s="263"/>
      <c r="F128" s="263"/>
      <c r="G128" s="263"/>
      <c r="H128" s="263"/>
      <c r="I128" s="263"/>
      <c r="J128" s="263"/>
      <c r="K128" s="263"/>
      <c r="L128" s="263"/>
      <c r="M128" s="263"/>
      <c r="N128" s="263"/>
      <c r="O128" s="263"/>
      <c r="P128" s="263"/>
      <c r="Q128" s="263"/>
      <c r="R128" s="264"/>
      <c r="V128" s="279"/>
      <c r="W128" s="280"/>
    </row>
    <row r="129" spans="2:23" ht="29.25" customHeight="1" thickBot="1">
      <c r="B129" s="265"/>
      <c r="D129" s="266" t="s">
        <v>367</v>
      </c>
      <c r="E129" s="267"/>
      <c r="F129" s="268" t="s">
        <v>368</v>
      </c>
      <c r="G129" s="267"/>
      <c r="H129" s="269" t="s">
        <v>369</v>
      </c>
      <c r="I129" s="267"/>
      <c r="J129" s="267"/>
      <c r="K129" s="270"/>
      <c r="L129" s="271" t="s">
        <v>370</v>
      </c>
      <c r="M129" s="270"/>
      <c r="N129" s="272" t="s">
        <v>371</v>
      </c>
      <c r="Q129" s="273" t="s">
        <v>372</v>
      </c>
      <c r="R129" s="274"/>
      <c r="W129" s="280"/>
    </row>
    <row r="130" spans="2:23" ht="11.25" customHeight="1" thickBot="1">
      <c r="B130" s="275"/>
      <c r="C130" s="276"/>
      <c r="D130" s="276"/>
      <c r="E130" s="276"/>
      <c r="F130" s="276"/>
      <c r="G130" s="276"/>
      <c r="H130" s="276"/>
      <c r="I130" s="276"/>
      <c r="J130" s="276"/>
      <c r="K130" s="276"/>
      <c r="L130" s="276"/>
      <c r="M130" s="276"/>
      <c r="N130" s="276"/>
      <c r="O130" s="276"/>
      <c r="P130" s="276"/>
      <c r="Q130" s="276"/>
      <c r="R130" s="278"/>
      <c r="W130" s="280"/>
    </row>
    <row r="131" spans="2:23">
      <c r="W131" s="280"/>
    </row>
    <row r="132" spans="2:23">
      <c r="W132" s="280"/>
    </row>
  </sheetData>
  <mergeCells count="26">
    <mergeCell ref="Q119:Q125"/>
    <mergeCell ref="C101:Q101"/>
    <mergeCell ref="Q103:Q107"/>
    <mergeCell ref="D104:H104"/>
    <mergeCell ref="L104:N104"/>
    <mergeCell ref="Q109:Q117"/>
    <mergeCell ref="D110:H110"/>
    <mergeCell ref="L110:N110"/>
    <mergeCell ref="L112:L113"/>
    <mergeCell ref="Q69:Q75"/>
    <mergeCell ref="Q21:Q27"/>
    <mergeCell ref="C51:Q51"/>
    <mergeCell ref="Q53:Q57"/>
    <mergeCell ref="D54:H54"/>
    <mergeCell ref="L54:N54"/>
    <mergeCell ref="Q59:Q67"/>
    <mergeCell ref="D60:H60"/>
    <mergeCell ref="L60:N60"/>
    <mergeCell ref="L62:L63"/>
    <mergeCell ref="C3:Q3"/>
    <mergeCell ref="Q5:Q9"/>
    <mergeCell ref="D6:H6"/>
    <mergeCell ref="L6:N6"/>
    <mergeCell ref="Q11:Q19"/>
    <mergeCell ref="D12:H12"/>
    <mergeCell ref="L12:N12"/>
  </mergeCells>
  <conditionalFormatting sqref="C3">
    <cfRule type="expression" dxfId="496" priority="508">
      <formula>X3&lt;0.5</formula>
    </cfRule>
    <cfRule type="expression" dxfId="495" priority="507">
      <formula>X3&lt;0.25</formula>
    </cfRule>
    <cfRule type="expression" dxfId="494" priority="506">
      <formula>X3=0</formula>
    </cfRule>
    <cfRule type="expression" dxfId="493" priority="510">
      <formula>X3&lt;10</formula>
    </cfRule>
    <cfRule type="expression" dxfId="492" priority="509">
      <formula>X3&lt;0.75</formula>
    </cfRule>
  </conditionalFormatting>
  <conditionalFormatting sqref="C51">
    <cfRule type="expression" dxfId="491" priority="342">
      <formula>X51&lt;0.25</formula>
    </cfRule>
    <cfRule type="expression" dxfId="490" priority="341">
      <formula>X51=0</formula>
    </cfRule>
    <cfRule type="expression" dxfId="489" priority="343">
      <formula>X51&lt;0.5</formula>
    </cfRule>
    <cfRule type="expression" dxfId="488" priority="345">
      <formula>X51&lt;10</formula>
    </cfRule>
    <cfRule type="expression" dxfId="487" priority="344">
      <formula>X51&lt;0.75</formula>
    </cfRule>
  </conditionalFormatting>
  <conditionalFormatting sqref="C54">
    <cfRule type="expression" dxfId="486" priority="360">
      <formula>W54&lt;10</formula>
    </cfRule>
    <cfRule type="expression" dxfId="485" priority="358">
      <formula>W54&lt;0.5</formula>
    </cfRule>
    <cfRule type="expression" dxfId="484" priority="359">
      <formula>W54&lt;0.75</formula>
    </cfRule>
  </conditionalFormatting>
  <conditionalFormatting sqref="C62">
    <cfRule type="expression" dxfId="483" priority="348">
      <formula>W62&lt;0.5</formula>
    </cfRule>
    <cfRule type="expression" dxfId="482" priority="349">
      <formula>W62&lt;0.75</formula>
    </cfRule>
    <cfRule type="expression" dxfId="481" priority="350">
      <formula>W62&lt;10</formula>
    </cfRule>
  </conditionalFormatting>
  <conditionalFormatting sqref="C101">
    <cfRule type="expression" dxfId="480" priority="154">
      <formula>X101&lt;0.75</formula>
    </cfRule>
    <cfRule type="expression" dxfId="479" priority="153">
      <formula>X101&lt;0.5</formula>
    </cfRule>
    <cfRule type="expression" dxfId="478" priority="152">
      <formula>X101&lt;0.25</formula>
    </cfRule>
    <cfRule type="expression" dxfId="477" priority="151">
      <formula>X101=0</formula>
    </cfRule>
    <cfRule type="expression" dxfId="476" priority="155">
      <formula>X101&lt;10</formula>
    </cfRule>
  </conditionalFormatting>
  <conditionalFormatting sqref="C104">
    <cfRule type="expression" dxfId="475" priority="170">
      <formula>W104&lt;10</formula>
    </cfRule>
    <cfRule type="expression" dxfId="474" priority="169">
      <formula>W104&lt;0.75</formula>
    </cfRule>
    <cfRule type="expression" dxfId="473" priority="168">
      <formula>W104&lt;0.5</formula>
    </cfRule>
  </conditionalFormatting>
  <conditionalFormatting sqref="C112">
    <cfRule type="expression" dxfId="472" priority="158">
      <formula>W112&lt;0.5</formula>
    </cfRule>
    <cfRule type="expression" dxfId="471" priority="159">
      <formula>W112&lt;0.75</formula>
    </cfRule>
    <cfRule type="expression" dxfId="470" priority="160">
      <formula>W112&lt;10</formula>
    </cfRule>
  </conditionalFormatting>
  <conditionalFormatting sqref="C54:D54">
    <cfRule type="expression" dxfId="469" priority="337">
      <formula>W54&lt;0.25</formula>
    </cfRule>
    <cfRule type="expression" dxfId="468" priority="336">
      <formula>W54=0</formula>
    </cfRule>
  </conditionalFormatting>
  <conditionalFormatting sqref="C60:D60">
    <cfRule type="expression" dxfId="467" priority="328">
      <formula>W60&lt;0.5</formula>
    </cfRule>
    <cfRule type="expression" dxfId="466" priority="326">
      <formula>W60=0</formula>
    </cfRule>
    <cfRule type="expression" dxfId="465" priority="327">
      <formula>W60&lt;0.25</formula>
    </cfRule>
    <cfRule type="expression" dxfId="464" priority="329">
      <formula>W60&lt;0.75</formula>
    </cfRule>
    <cfRule type="expression" dxfId="463" priority="330">
      <formula>W60&lt;10</formula>
    </cfRule>
  </conditionalFormatting>
  <conditionalFormatting sqref="C62:D62">
    <cfRule type="expression" dxfId="462" priority="272">
      <formula>W62&lt;0.25</formula>
    </cfRule>
    <cfRule type="expression" dxfId="461" priority="271">
      <formula>W62=0</formula>
    </cfRule>
  </conditionalFormatting>
  <conditionalFormatting sqref="C104:D104">
    <cfRule type="expression" dxfId="460" priority="146">
      <formula>W104=0</formula>
    </cfRule>
    <cfRule type="expression" dxfId="459" priority="147">
      <formula>W104&lt;0.25</formula>
    </cfRule>
  </conditionalFormatting>
  <conditionalFormatting sqref="C110:D110">
    <cfRule type="expression" dxfId="458" priority="140">
      <formula>W110&lt;10</formula>
    </cfRule>
    <cfRule type="expression" dxfId="457" priority="139">
      <formula>W110&lt;0.75</formula>
    </cfRule>
    <cfRule type="expression" dxfId="456" priority="138">
      <formula>W110&lt;0.5</formula>
    </cfRule>
    <cfRule type="expression" dxfId="455" priority="136">
      <formula>W110=0</formula>
    </cfRule>
    <cfRule type="expression" dxfId="454" priority="137">
      <formula>W110&lt;0.25</formula>
    </cfRule>
  </conditionalFormatting>
  <conditionalFormatting sqref="C112:D112">
    <cfRule type="expression" dxfId="453" priority="82">
      <formula>W112&lt;0.25</formula>
    </cfRule>
    <cfRule type="expression" dxfId="452" priority="81">
      <formula>W112=0</formula>
    </cfRule>
  </conditionalFormatting>
  <conditionalFormatting sqref="D6">
    <cfRule type="expression" dxfId="451" priority="501">
      <formula>X6=0</formula>
    </cfRule>
    <cfRule type="expression" dxfId="450" priority="504">
      <formula>X6&lt;0.75</formula>
    </cfRule>
    <cfRule type="expression" dxfId="449" priority="505">
      <formula>X6&lt;10</formula>
    </cfRule>
    <cfRule type="expression" dxfId="448" priority="503">
      <formula>X6&lt;0.5</formula>
    </cfRule>
    <cfRule type="expression" dxfId="447" priority="502">
      <formula>X6&lt;0.25</formula>
    </cfRule>
  </conditionalFormatting>
  <conditionalFormatting sqref="D8">
    <cfRule type="expression" dxfId="446" priority="496">
      <formula>X8=0</formula>
    </cfRule>
    <cfRule type="expression" dxfId="445" priority="500">
      <formula>X8&lt;10</formula>
    </cfRule>
    <cfRule type="expression" dxfId="444" priority="499">
      <formula>X8&lt;0.75</formula>
    </cfRule>
    <cfRule type="expression" dxfId="443" priority="498">
      <formula>X8&lt;0.5</formula>
    </cfRule>
    <cfRule type="expression" dxfId="442" priority="497">
      <formula>X8&lt;0.25</formula>
    </cfRule>
  </conditionalFormatting>
  <conditionalFormatting sqref="D12">
    <cfRule type="expression" dxfId="441" priority="492">
      <formula>X12&lt;0.25</formula>
    </cfRule>
    <cfRule type="expression" dxfId="440" priority="491">
      <formula>X12=0</formula>
    </cfRule>
    <cfRule type="expression" dxfId="439" priority="493">
      <formula>X12&lt;0.5</formula>
    </cfRule>
    <cfRule type="expression" dxfId="438" priority="494">
      <formula>X12&lt;0.75</formula>
    </cfRule>
    <cfRule type="expression" dxfId="437" priority="495">
      <formula>X12&lt;10</formula>
    </cfRule>
  </conditionalFormatting>
  <conditionalFormatting sqref="D14">
    <cfRule type="expression" dxfId="436" priority="437">
      <formula>X14&lt;0.25</formula>
    </cfRule>
    <cfRule type="expression" dxfId="435" priority="436">
      <formula>X14=0</formula>
    </cfRule>
    <cfRule type="expression" dxfId="434" priority="438">
      <formula>X14&lt;0.5</formula>
    </cfRule>
    <cfRule type="expression" dxfId="433" priority="439">
      <formula>X14&lt;0.75</formula>
    </cfRule>
    <cfRule type="expression" dxfId="432" priority="440">
      <formula>X14&lt;10</formula>
    </cfRule>
  </conditionalFormatting>
  <conditionalFormatting sqref="D16">
    <cfRule type="expression" dxfId="431" priority="416">
      <formula>X16=0</formula>
    </cfRule>
    <cfRule type="expression" dxfId="430" priority="417">
      <formula>X16&lt;0.25</formula>
    </cfRule>
    <cfRule type="expression" dxfId="429" priority="418">
      <formula>X16&lt;0.5</formula>
    </cfRule>
    <cfRule type="expression" dxfId="428" priority="419">
      <formula>X16&lt;0.75</formula>
    </cfRule>
    <cfRule type="expression" dxfId="427" priority="420">
      <formula>X16&lt;10</formula>
    </cfRule>
  </conditionalFormatting>
  <conditionalFormatting sqref="D18">
    <cfRule type="expression" dxfId="426" priority="405">
      <formula>X18&lt;10</formula>
    </cfRule>
    <cfRule type="expression" dxfId="425" priority="403">
      <formula>X18&lt;0.5</formula>
    </cfRule>
    <cfRule type="expression" dxfId="424" priority="404">
      <formula>X18&lt;0.75</formula>
    </cfRule>
    <cfRule type="expression" dxfId="423" priority="402">
      <formula>X18&lt;0.25</formula>
    </cfRule>
    <cfRule type="expression" dxfId="422" priority="401">
      <formula>X18=0</formula>
    </cfRule>
  </conditionalFormatting>
  <conditionalFormatting sqref="D22">
    <cfRule type="expression" dxfId="421" priority="489">
      <formula>X22&lt;0.75</formula>
    </cfRule>
    <cfRule type="expression" dxfId="420" priority="488">
      <formula>X22&lt;0.5</formula>
    </cfRule>
    <cfRule type="expression" dxfId="419" priority="486">
      <formula>X22=0</formula>
    </cfRule>
    <cfRule type="expression" dxfId="418" priority="487">
      <formula>X22&lt;0.25</formula>
    </cfRule>
    <cfRule type="expression" dxfId="417" priority="490">
      <formula>X22&lt;10</formula>
    </cfRule>
  </conditionalFormatting>
  <conditionalFormatting sqref="D24">
    <cfRule type="expression" dxfId="416" priority="387">
      <formula>X24&lt;0.25</formula>
    </cfRule>
    <cfRule type="expression" dxfId="415" priority="388">
      <formula>X24&lt;0.5</formula>
    </cfRule>
    <cfRule type="expression" dxfId="414" priority="389">
      <formula>X24&lt;0.75</formula>
    </cfRule>
    <cfRule type="expression" dxfId="413" priority="386">
      <formula>X24=0</formula>
    </cfRule>
    <cfRule type="expression" dxfId="412" priority="390">
      <formula>X24&lt;10</formula>
    </cfRule>
  </conditionalFormatting>
  <conditionalFormatting sqref="D26">
    <cfRule type="expression" dxfId="411" priority="382">
      <formula>X26&lt;0.25</formula>
    </cfRule>
    <cfRule type="expression" dxfId="410" priority="381">
      <formula>X26=0</formula>
    </cfRule>
    <cfRule type="expression" dxfId="409" priority="383">
      <formula>X26&lt;0.5</formula>
    </cfRule>
    <cfRule type="expression" dxfId="408" priority="384">
      <formula>X26&lt;0.75</formula>
    </cfRule>
    <cfRule type="expression" dxfId="407" priority="385">
      <formula>X26&lt;10</formula>
    </cfRule>
  </conditionalFormatting>
  <conditionalFormatting sqref="D54">
    <cfRule type="expression" dxfId="406" priority="340">
      <formula>X54&lt;10</formula>
    </cfRule>
    <cfRule type="expression" dxfId="405" priority="339">
      <formula>X54&lt;0.75</formula>
    </cfRule>
    <cfRule type="expression" dxfId="404" priority="338">
      <formula>X54&lt;0.5</formula>
    </cfRule>
  </conditionalFormatting>
  <conditionalFormatting sqref="D56">
    <cfRule type="expression" dxfId="403" priority="331">
      <formula>X56=0</formula>
    </cfRule>
    <cfRule type="expression" dxfId="402" priority="333">
      <formula>X56&lt;0.5</formula>
    </cfRule>
    <cfRule type="expression" dxfId="401" priority="334">
      <formula>X56&lt;0.75</formula>
    </cfRule>
    <cfRule type="expression" dxfId="400" priority="335">
      <formula>X56&lt;10</formula>
    </cfRule>
    <cfRule type="expression" dxfId="399" priority="332">
      <formula>X56&lt;0.25</formula>
    </cfRule>
  </conditionalFormatting>
  <conditionalFormatting sqref="D62">
    <cfRule type="expression" dxfId="398" priority="275">
      <formula>X62&lt;10</formula>
    </cfRule>
    <cfRule type="expression" dxfId="397" priority="274">
      <formula>X62&lt;0.75</formula>
    </cfRule>
    <cfRule type="expression" dxfId="396" priority="273">
      <formula>X62&lt;0.5</formula>
    </cfRule>
  </conditionalFormatting>
  <conditionalFormatting sqref="D64">
    <cfRule type="expression" dxfId="395" priority="251">
      <formula>X64=0</formula>
    </cfRule>
    <cfRule type="expression" dxfId="394" priority="255">
      <formula>X64&lt;10</formula>
    </cfRule>
    <cfRule type="expression" dxfId="393" priority="254">
      <formula>X64&lt;0.75</formula>
    </cfRule>
    <cfRule type="expression" dxfId="392" priority="253">
      <formula>X64&lt;0.5</formula>
    </cfRule>
    <cfRule type="expression" dxfId="391" priority="252">
      <formula>X64&lt;0.25</formula>
    </cfRule>
  </conditionalFormatting>
  <conditionalFormatting sqref="D66">
    <cfRule type="expression" dxfId="390" priority="236">
      <formula>X66=0</formula>
    </cfRule>
    <cfRule type="expression" dxfId="389" priority="238">
      <formula>X66&lt;0.5</formula>
    </cfRule>
    <cfRule type="expression" dxfId="388" priority="237">
      <formula>X66&lt;0.25</formula>
    </cfRule>
    <cfRule type="expression" dxfId="387" priority="240">
      <formula>X66&lt;10</formula>
    </cfRule>
    <cfRule type="expression" dxfId="386" priority="239">
      <formula>X66&lt;0.75</formula>
    </cfRule>
  </conditionalFormatting>
  <conditionalFormatting sqref="D70">
    <cfRule type="expression" dxfId="385" priority="324">
      <formula>X70&lt;0.75</formula>
    </cfRule>
    <cfRule type="expression" dxfId="384" priority="323">
      <formula>X70&lt;0.5</formula>
    </cfRule>
    <cfRule type="expression" dxfId="383" priority="322">
      <formula>X70&lt;0.25</formula>
    </cfRule>
    <cfRule type="expression" dxfId="382" priority="321">
      <formula>X70=0</formula>
    </cfRule>
    <cfRule type="expression" dxfId="381" priority="325">
      <formula>X70&lt;10</formula>
    </cfRule>
  </conditionalFormatting>
  <conditionalFormatting sqref="D72">
    <cfRule type="expression" dxfId="380" priority="225">
      <formula>X72&lt;10</formula>
    </cfRule>
    <cfRule type="expression" dxfId="379" priority="224">
      <formula>X72&lt;0.75</formula>
    </cfRule>
    <cfRule type="expression" dxfId="378" priority="223">
      <formula>X72&lt;0.5</formula>
    </cfRule>
    <cfRule type="expression" dxfId="377" priority="222">
      <formula>X72&lt;0.25</formula>
    </cfRule>
    <cfRule type="expression" dxfId="376" priority="221">
      <formula>X72=0</formula>
    </cfRule>
  </conditionalFormatting>
  <conditionalFormatting sqref="D74">
    <cfRule type="expression" dxfId="375" priority="216">
      <formula>X74=0</formula>
    </cfRule>
    <cfRule type="expression" dxfId="374" priority="217">
      <formula>X74&lt;0.25</formula>
    </cfRule>
    <cfRule type="expression" dxfId="373" priority="220">
      <formula>X74&lt;10</formula>
    </cfRule>
    <cfRule type="expression" dxfId="372" priority="219">
      <formula>X74&lt;0.75</formula>
    </cfRule>
    <cfRule type="expression" dxfId="371" priority="218">
      <formula>X74&lt;0.5</formula>
    </cfRule>
  </conditionalFormatting>
  <conditionalFormatting sqref="D104">
    <cfRule type="expression" dxfId="370" priority="150">
      <formula>X104&lt;10</formula>
    </cfRule>
    <cfRule type="expression" dxfId="369" priority="149">
      <formula>X104&lt;0.75</formula>
    </cfRule>
    <cfRule type="expression" dxfId="368" priority="148">
      <formula>X104&lt;0.5</formula>
    </cfRule>
  </conditionalFormatting>
  <conditionalFormatting sqref="D106">
    <cfRule type="expression" dxfId="367" priority="144">
      <formula>X106&lt;0.75</formula>
    </cfRule>
    <cfRule type="expression" dxfId="366" priority="143">
      <formula>X106&lt;0.5</formula>
    </cfRule>
    <cfRule type="expression" dxfId="365" priority="141">
      <formula>X106=0</formula>
    </cfRule>
    <cfRule type="expression" dxfId="364" priority="142">
      <formula>X106&lt;0.25</formula>
    </cfRule>
    <cfRule type="expression" dxfId="363" priority="145">
      <formula>X106&lt;10</formula>
    </cfRule>
  </conditionalFormatting>
  <conditionalFormatting sqref="D112">
    <cfRule type="expression" dxfId="362" priority="83">
      <formula>X112&lt;0.5</formula>
    </cfRule>
    <cfRule type="expression" dxfId="361" priority="84">
      <formula>X112&lt;0.75</formula>
    </cfRule>
    <cfRule type="expression" dxfId="360" priority="85">
      <formula>X112&lt;10</formula>
    </cfRule>
  </conditionalFormatting>
  <conditionalFormatting sqref="D114">
    <cfRule type="expression" dxfId="359" priority="64">
      <formula>X114&lt;0.75</formula>
    </cfRule>
    <cfRule type="expression" dxfId="358" priority="63">
      <formula>X114&lt;0.5</formula>
    </cfRule>
    <cfRule type="expression" dxfId="357" priority="61">
      <formula>X114=0</formula>
    </cfRule>
    <cfRule type="expression" dxfId="356" priority="62">
      <formula>X114&lt;0.25</formula>
    </cfRule>
    <cfRule type="expression" dxfId="355" priority="65">
      <formula>X114&lt;10</formula>
    </cfRule>
  </conditionalFormatting>
  <conditionalFormatting sqref="D116">
    <cfRule type="expression" dxfId="354" priority="46">
      <formula>X116=0</formula>
    </cfRule>
    <cfRule type="expression" dxfId="353" priority="47">
      <formula>X116&lt;0.25</formula>
    </cfRule>
    <cfRule type="expression" dxfId="352" priority="49">
      <formula>X116&lt;0.75</formula>
    </cfRule>
    <cfRule type="expression" dxfId="351" priority="50">
      <formula>X116&lt;10</formula>
    </cfRule>
    <cfRule type="expression" dxfId="350" priority="48">
      <formula>X116&lt;0.5</formula>
    </cfRule>
  </conditionalFormatting>
  <conditionalFormatting sqref="D120">
    <cfRule type="expression" dxfId="349" priority="134">
      <formula>X120&lt;0.75</formula>
    </cfRule>
    <cfRule type="expression" dxfId="348" priority="135">
      <formula>X120&lt;10</formula>
    </cfRule>
    <cfRule type="expression" dxfId="347" priority="132">
      <formula>X120&lt;0.25</formula>
    </cfRule>
    <cfRule type="expression" dxfId="346" priority="131">
      <formula>X120=0</formula>
    </cfRule>
    <cfRule type="expression" dxfId="345" priority="133">
      <formula>X120&lt;0.5</formula>
    </cfRule>
  </conditionalFormatting>
  <conditionalFormatting sqref="D122">
    <cfRule type="expression" dxfId="344" priority="34">
      <formula>X122&lt;0.75</formula>
    </cfRule>
    <cfRule type="expression" dxfId="343" priority="35">
      <formula>X122&lt;10</formula>
    </cfRule>
    <cfRule type="expression" dxfId="342" priority="33">
      <formula>X122&lt;0.5</formula>
    </cfRule>
    <cfRule type="expression" dxfId="341" priority="32">
      <formula>X122&lt;0.25</formula>
    </cfRule>
    <cfRule type="expression" dxfId="340" priority="31">
      <formula>X122=0</formula>
    </cfRule>
  </conditionalFormatting>
  <conditionalFormatting sqref="D124">
    <cfRule type="expression" dxfId="339" priority="28">
      <formula>X124&lt;0.5</formula>
    </cfRule>
    <cfRule type="expression" dxfId="338" priority="27">
      <formula>X124&lt;0.25</formula>
    </cfRule>
    <cfRule type="expression" dxfId="337" priority="26">
      <formula>X124=0</formula>
    </cfRule>
    <cfRule type="expression" dxfId="336" priority="29">
      <formula>X124&lt;0.75</formula>
    </cfRule>
    <cfRule type="expression" dxfId="335" priority="30">
      <formula>X124&lt;10</formula>
    </cfRule>
  </conditionalFormatting>
  <conditionalFormatting sqref="F8">
    <cfRule type="expression" dxfId="334" priority="458">
      <formula>Z8&lt;0.5</formula>
    </cfRule>
    <cfRule type="expression" dxfId="333" priority="459">
      <formula>Z8&lt;0.75</formula>
    </cfRule>
    <cfRule type="expression" dxfId="332" priority="460">
      <formula>Z8&lt;10</formula>
    </cfRule>
    <cfRule type="expression" dxfId="331" priority="456">
      <formula>Z8=0</formula>
    </cfRule>
    <cfRule type="expression" dxfId="330" priority="457">
      <formula>Z8&lt;0.25</formula>
    </cfRule>
  </conditionalFormatting>
  <conditionalFormatting sqref="F14">
    <cfRule type="expression" dxfId="329" priority="434">
      <formula>Z14&lt;0.75</formula>
    </cfRule>
    <cfRule type="expression" dxfId="328" priority="432">
      <formula>Z14&lt;0.25</formula>
    </cfRule>
    <cfRule type="expression" dxfId="327" priority="433">
      <formula>Z14&lt;0.5</formula>
    </cfRule>
    <cfRule type="expression" dxfId="326" priority="435">
      <formula>Z14&lt;10</formula>
    </cfRule>
    <cfRule type="expression" dxfId="325" priority="431">
      <formula>Z14=0</formula>
    </cfRule>
  </conditionalFormatting>
  <conditionalFormatting sqref="F16">
    <cfRule type="expression" dxfId="324" priority="415">
      <formula>Z16&lt;10</formula>
    </cfRule>
    <cfRule type="expression" dxfId="323" priority="411">
      <formula>Z16=0</formula>
    </cfRule>
    <cfRule type="expression" dxfId="322" priority="412">
      <formula>Z16&lt;0.25</formula>
    </cfRule>
    <cfRule type="expression" dxfId="321" priority="413">
      <formula>Z16&lt;0.5</formula>
    </cfRule>
    <cfRule type="expression" dxfId="320" priority="414">
      <formula>Z16&lt;0.75</formula>
    </cfRule>
  </conditionalFormatting>
  <conditionalFormatting sqref="F18">
    <cfRule type="expression" dxfId="319" priority="397">
      <formula>Z18&lt;0.25</formula>
    </cfRule>
    <cfRule type="expression" dxfId="318" priority="396">
      <formula>Z18=0</formula>
    </cfRule>
    <cfRule type="expression" dxfId="317" priority="398">
      <formula>Z18&lt;0.5</formula>
    </cfRule>
    <cfRule type="expression" dxfId="316" priority="399">
      <formula>Z18&lt;0.75</formula>
    </cfRule>
    <cfRule type="expression" dxfId="315" priority="400">
      <formula>Z18&lt;10</formula>
    </cfRule>
  </conditionalFormatting>
  <conditionalFormatting sqref="F56">
    <cfRule type="expression" dxfId="314" priority="295">
      <formula>Z56&lt;10</formula>
    </cfRule>
    <cfRule type="expression" dxfId="313" priority="291">
      <formula>Z56=0</formula>
    </cfRule>
    <cfRule type="expression" dxfId="312" priority="292">
      <formula>Z56&lt;0.25</formula>
    </cfRule>
    <cfRule type="expression" dxfId="311" priority="293">
      <formula>Z56&lt;0.5</formula>
    </cfRule>
    <cfRule type="expression" dxfId="310" priority="294">
      <formula>Z56&lt;0.75</formula>
    </cfRule>
  </conditionalFormatting>
  <conditionalFormatting sqref="F62">
    <cfRule type="expression" dxfId="309" priority="268">
      <formula>Z62&lt;0.5</formula>
    </cfRule>
    <cfRule type="expression" dxfId="308" priority="270">
      <formula>Z62&lt;10</formula>
    </cfRule>
    <cfRule type="expression" dxfId="307" priority="269">
      <formula>Z62&lt;0.75</formula>
    </cfRule>
    <cfRule type="expression" dxfId="306" priority="267">
      <formula>Z62&lt;0.25</formula>
    </cfRule>
    <cfRule type="expression" dxfId="305" priority="266">
      <formula>Z62=0</formula>
    </cfRule>
  </conditionalFormatting>
  <conditionalFormatting sqref="F64">
    <cfRule type="expression" dxfId="304" priority="248">
      <formula>Z64&lt;0.5</formula>
    </cfRule>
    <cfRule type="expression" dxfId="303" priority="246">
      <formula>Z64=0</formula>
    </cfRule>
    <cfRule type="expression" dxfId="302" priority="247">
      <formula>Z64&lt;0.25</formula>
    </cfRule>
    <cfRule type="expression" dxfId="301" priority="249">
      <formula>Z64&lt;0.75</formula>
    </cfRule>
    <cfRule type="expression" dxfId="300" priority="250">
      <formula>Z64&lt;10</formula>
    </cfRule>
  </conditionalFormatting>
  <conditionalFormatting sqref="F66">
    <cfRule type="expression" dxfId="299" priority="232">
      <formula>Z66&lt;0.25</formula>
    </cfRule>
    <cfRule type="expression" dxfId="298" priority="235">
      <formula>Z66&lt;10</formula>
    </cfRule>
    <cfRule type="expression" dxfId="297" priority="234">
      <formula>Z66&lt;0.75</formula>
    </cfRule>
    <cfRule type="expression" dxfId="296" priority="233">
      <formula>Z66&lt;0.5</formula>
    </cfRule>
    <cfRule type="expression" dxfId="295" priority="231">
      <formula>Z66=0</formula>
    </cfRule>
  </conditionalFormatting>
  <conditionalFormatting sqref="F106">
    <cfRule type="expression" dxfId="294" priority="104">
      <formula>Z106&lt;0.75</formula>
    </cfRule>
    <cfRule type="expression" dxfId="293" priority="103">
      <formula>Z106&lt;0.5</formula>
    </cfRule>
    <cfRule type="expression" dxfId="292" priority="102">
      <formula>Z106&lt;0.25</formula>
    </cfRule>
    <cfRule type="expression" dxfId="291" priority="101">
      <formula>Z106=0</formula>
    </cfRule>
    <cfRule type="expression" dxfId="290" priority="105">
      <formula>Z106&lt;10</formula>
    </cfRule>
  </conditionalFormatting>
  <conditionalFormatting sqref="F112">
    <cfRule type="expression" dxfId="289" priority="76">
      <formula>Z112=0</formula>
    </cfRule>
    <cfRule type="expression" dxfId="288" priority="77">
      <formula>Z112&lt;0.25</formula>
    </cfRule>
    <cfRule type="expression" dxfId="287" priority="78">
      <formula>Z112&lt;0.5</formula>
    </cfRule>
    <cfRule type="expression" dxfId="286" priority="80">
      <formula>Z112&lt;10</formula>
    </cfRule>
    <cfRule type="expression" dxfId="285" priority="79">
      <formula>Z112&lt;0.75</formula>
    </cfRule>
  </conditionalFormatting>
  <conditionalFormatting sqref="F114">
    <cfRule type="expression" dxfId="284" priority="58">
      <formula>Z114&lt;0.5</formula>
    </cfRule>
    <cfRule type="expression" dxfId="283" priority="60">
      <formula>Z114&lt;10</formula>
    </cfRule>
    <cfRule type="expression" dxfId="282" priority="57">
      <formula>Z114&lt;0.25</formula>
    </cfRule>
    <cfRule type="expression" dxfId="281" priority="56">
      <formula>Z114=0</formula>
    </cfRule>
    <cfRule type="expression" dxfId="280" priority="59">
      <formula>Z114&lt;0.75</formula>
    </cfRule>
  </conditionalFormatting>
  <conditionalFormatting sqref="F116">
    <cfRule type="expression" dxfId="279" priority="44">
      <formula>Z116&lt;0.75</formula>
    </cfRule>
    <cfRule type="expression" dxfId="278" priority="45">
      <formula>Z116&lt;10</formula>
    </cfRule>
    <cfRule type="expression" dxfId="277" priority="41">
      <formula>Z116=0</formula>
    </cfRule>
    <cfRule type="expression" dxfId="276" priority="42">
      <formula>Z116&lt;0.25</formula>
    </cfRule>
    <cfRule type="expression" dxfId="275" priority="43">
      <formula>Z116&lt;0.5</formula>
    </cfRule>
  </conditionalFormatting>
  <conditionalFormatting sqref="H8">
    <cfRule type="expression" dxfId="274" priority="455">
      <formula>AB8&lt;10</formula>
    </cfRule>
    <cfRule type="expression" dxfId="273" priority="454">
      <formula>AB8&lt;0.75</formula>
    </cfRule>
    <cfRule type="expression" dxfId="272" priority="453">
      <formula>AB8&lt;0.5</formula>
    </cfRule>
    <cfRule type="expression" dxfId="271" priority="451">
      <formula>AB8=0</formula>
    </cfRule>
    <cfRule type="expression" dxfId="270" priority="452">
      <formula>AB8&lt;0.25</formula>
    </cfRule>
  </conditionalFormatting>
  <conditionalFormatting sqref="H14">
    <cfRule type="expression" dxfId="269" priority="430">
      <formula>AB14&lt;10</formula>
    </cfRule>
    <cfRule type="expression" dxfId="268" priority="429">
      <formula>AB14&lt;0.75</formula>
    </cfRule>
    <cfRule type="expression" dxfId="267" priority="428">
      <formula>AB14&lt;0.5</formula>
    </cfRule>
    <cfRule type="expression" dxfId="266" priority="427">
      <formula>AB14&lt;0.25</formula>
    </cfRule>
    <cfRule type="expression" dxfId="265" priority="426">
      <formula>AB14=0</formula>
    </cfRule>
  </conditionalFormatting>
  <conditionalFormatting sqref="H16">
    <cfRule type="expression" dxfId="264" priority="410">
      <formula>AB16&lt;10</formula>
    </cfRule>
    <cfRule type="expression" dxfId="263" priority="409">
      <formula>AB16&lt;0.75</formula>
    </cfRule>
    <cfRule type="expression" dxfId="262" priority="407">
      <formula>AB16&lt;0.25</formula>
    </cfRule>
    <cfRule type="expression" dxfId="261" priority="408">
      <formula>AB16&lt;0.5</formula>
    </cfRule>
    <cfRule type="expression" dxfId="260" priority="406">
      <formula>AB16=0</formula>
    </cfRule>
  </conditionalFormatting>
  <conditionalFormatting sqref="H18">
    <cfRule type="expression" dxfId="259" priority="395">
      <formula>AB18&lt;10</formula>
    </cfRule>
    <cfRule type="expression" dxfId="258" priority="394">
      <formula>AB18&lt;0.75</formula>
    </cfRule>
    <cfRule type="expression" dxfId="257" priority="393">
      <formula>AB18&lt;0.5</formula>
    </cfRule>
    <cfRule type="expression" dxfId="256" priority="392">
      <formula>AB18&lt;0.25</formula>
    </cfRule>
    <cfRule type="expression" dxfId="255" priority="391">
      <formula>AB18=0</formula>
    </cfRule>
  </conditionalFormatting>
  <conditionalFormatting sqref="H22">
    <cfRule type="expression" dxfId="254" priority="485">
      <formula>AB22&lt;10</formula>
    </cfRule>
    <cfRule type="expression" dxfId="253" priority="484">
      <formula>AB22&lt;0.75</formula>
    </cfRule>
    <cfRule type="expression" dxfId="252" priority="483">
      <formula>AB22&lt;0.5</formula>
    </cfRule>
    <cfRule type="expression" dxfId="251" priority="482">
      <formula>AB22&lt;0.25</formula>
    </cfRule>
    <cfRule type="expression" dxfId="250" priority="481">
      <formula>AB22=0</formula>
    </cfRule>
  </conditionalFormatting>
  <conditionalFormatting sqref="H24">
    <cfRule type="expression" dxfId="249" priority="379">
      <formula>AB24&lt;0.75</formula>
    </cfRule>
    <cfRule type="expression" dxfId="248" priority="378">
      <formula>AB24&lt;0.5</formula>
    </cfRule>
    <cfRule type="expression" dxfId="247" priority="377">
      <formula>AB24&lt;0.25</formula>
    </cfRule>
    <cfRule type="expression" dxfId="246" priority="376">
      <formula>AB24=0</formula>
    </cfRule>
    <cfRule type="expression" dxfId="245" priority="380">
      <formula>AB24&lt;10</formula>
    </cfRule>
  </conditionalFormatting>
  <conditionalFormatting sqref="H56">
    <cfRule type="expression" dxfId="244" priority="290">
      <formula>AB56&lt;10</formula>
    </cfRule>
    <cfRule type="expression" dxfId="243" priority="288">
      <formula>AB56&lt;0.5</formula>
    </cfRule>
    <cfRule type="expression" dxfId="242" priority="289">
      <formula>AB56&lt;0.75</formula>
    </cfRule>
    <cfRule type="expression" dxfId="241" priority="286">
      <formula>AB56=0</formula>
    </cfRule>
    <cfRule type="expression" dxfId="240" priority="287">
      <formula>AB56&lt;0.25</formula>
    </cfRule>
  </conditionalFormatting>
  <conditionalFormatting sqref="H62">
    <cfRule type="expression" dxfId="239" priority="263">
      <formula>AB62&lt;0.5</formula>
    </cfRule>
    <cfRule type="expression" dxfId="238" priority="265">
      <formula>AB62&lt;10</formula>
    </cfRule>
    <cfRule type="expression" dxfId="237" priority="264">
      <formula>AB62&lt;0.75</formula>
    </cfRule>
    <cfRule type="expression" dxfId="236" priority="261">
      <formula>AB62=0</formula>
    </cfRule>
    <cfRule type="expression" dxfId="235" priority="262">
      <formula>AB62&lt;0.25</formula>
    </cfRule>
  </conditionalFormatting>
  <conditionalFormatting sqref="H64">
    <cfRule type="expression" dxfId="234" priority="242">
      <formula>AB64&lt;0.25</formula>
    </cfRule>
    <cfRule type="expression" dxfId="233" priority="244">
      <formula>AB64&lt;0.75</formula>
    </cfRule>
    <cfRule type="expression" dxfId="232" priority="243">
      <formula>AB64&lt;0.5</formula>
    </cfRule>
    <cfRule type="expression" dxfId="231" priority="241">
      <formula>AB64=0</formula>
    </cfRule>
    <cfRule type="expression" dxfId="230" priority="245">
      <formula>AB64&lt;10</formula>
    </cfRule>
  </conditionalFormatting>
  <conditionalFormatting sqref="H66">
    <cfRule type="expression" dxfId="229" priority="229">
      <formula>AB66&lt;0.75</formula>
    </cfRule>
    <cfRule type="expression" dxfId="228" priority="230">
      <formula>AB66&lt;10</formula>
    </cfRule>
    <cfRule type="expression" dxfId="227" priority="228">
      <formula>AB66&lt;0.5</formula>
    </cfRule>
    <cfRule type="expression" dxfId="226" priority="227">
      <formula>AB66&lt;0.25</formula>
    </cfRule>
    <cfRule type="expression" dxfId="225" priority="226">
      <formula>AB66=0</formula>
    </cfRule>
  </conditionalFormatting>
  <conditionalFormatting sqref="H70">
    <cfRule type="expression" dxfId="224" priority="320">
      <formula>AB70&lt;10</formula>
    </cfRule>
    <cfRule type="expression" dxfId="223" priority="319">
      <formula>AB70&lt;0.75</formula>
    </cfRule>
    <cfRule type="expression" dxfId="222" priority="317">
      <formula>AB70&lt;0.25</formula>
    </cfRule>
    <cfRule type="expression" dxfId="221" priority="318">
      <formula>AB70&lt;0.5</formula>
    </cfRule>
    <cfRule type="expression" dxfId="220" priority="316">
      <formula>AB70=0</formula>
    </cfRule>
  </conditionalFormatting>
  <conditionalFormatting sqref="H72">
    <cfRule type="expression" dxfId="219" priority="211">
      <formula>AB72=0</formula>
    </cfRule>
    <cfRule type="expression" dxfId="218" priority="212">
      <formula>AB72&lt;0.25</formula>
    </cfRule>
    <cfRule type="expression" dxfId="217" priority="214">
      <formula>AB72&lt;0.75</formula>
    </cfRule>
    <cfRule type="expression" dxfId="216" priority="215">
      <formula>AB72&lt;10</formula>
    </cfRule>
    <cfRule type="expression" dxfId="215" priority="213">
      <formula>AB72&lt;0.5</formula>
    </cfRule>
  </conditionalFormatting>
  <conditionalFormatting sqref="H106">
    <cfRule type="expression" dxfId="214" priority="97">
      <formula>AB106&lt;0.25</formula>
    </cfRule>
    <cfRule type="expression" dxfId="213" priority="96">
      <formula>AB106=0</formula>
    </cfRule>
    <cfRule type="expression" dxfId="212" priority="99">
      <formula>AB106&lt;0.75</formula>
    </cfRule>
    <cfRule type="expression" dxfId="211" priority="100">
      <formula>AB106&lt;10</formula>
    </cfRule>
    <cfRule type="expression" dxfId="210" priority="98">
      <formula>AB106&lt;0.5</formula>
    </cfRule>
  </conditionalFormatting>
  <conditionalFormatting sqref="H112">
    <cfRule type="expression" dxfId="209" priority="75">
      <formula>AB112&lt;10</formula>
    </cfRule>
    <cfRule type="expression" dxfId="208" priority="74">
      <formula>AB112&lt;0.75</formula>
    </cfRule>
    <cfRule type="expression" dxfId="207" priority="73">
      <formula>AB112&lt;0.5</formula>
    </cfRule>
    <cfRule type="expression" dxfId="206" priority="72">
      <formula>AB112&lt;0.25</formula>
    </cfRule>
    <cfRule type="expression" dxfId="205" priority="71">
      <formula>AB112=0</formula>
    </cfRule>
  </conditionalFormatting>
  <conditionalFormatting sqref="H114">
    <cfRule type="expression" dxfId="204" priority="51">
      <formula>AB114=0</formula>
    </cfRule>
    <cfRule type="expression" dxfId="203" priority="55">
      <formula>AB114&lt;10</formula>
    </cfRule>
    <cfRule type="expression" dxfId="202" priority="54">
      <formula>AB114&lt;0.75</formula>
    </cfRule>
    <cfRule type="expression" dxfId="201" priority="53">
      <formula>AB114&lt;0.5</formula>
    </cfRule>
    <cfRule type="expression" dxfId="200" priority="52">
      <formula>AB114&lt;0.25</formula>
    </cfRule>
  </conditionalFormatting>
  <conditionalFormatting sqref="H116">
    <cfRule type="expression" dxfId="199" priority="39">
      <formula>AB116&lt;0.75</formula>
    </cfRule>
    <cfRule type="expression" dxfId="198" priority="40">
      <formula>AB116&lt;10</formula>
    </cfRule>
    <cfRule type="expression" dxfId="197" priority="38">
      <formula>AB116&lt;0.5</formula>
    </cfRule>
    <cfRule type="expression" dxfId="196" priority="37">
      <formula>AB116&lt;0.25</formula>
    </cfRule>
    <cfRule type="expression" dxfId="195" priority="36">
      <formula>AB116=0</formula>
    </cfRule>
  </conditionalFormatting>
  <conditionalFormatting sqref="H120">
    <cfRule type="expression" dxfId="194" priority="127">
      <formula>AB120&lt;0.25</formula>
    </cfRule>
    <cfRule type="expression" dxfId="193" priority="128">
      <formula>AB120&lt;0.5</formula>
    </cfRule>
    <cfRule type="expression" dxfId="192" priority="130">
      <formula>AB120&lt;10</formula>
    </cfRule>
    <cfRule type="expression" dxfId="191" priority="129">
      <formula>AB120&lt;0.75</formula>
    </cfRule>
    <cfRule type="expression" dxfId="190" priority="126">
      <formula>AB120=0</formula>
    </cfRule>
  </conditionalFormatting>
  <conditionalFormatting sqref="H122">
    <cfRule type="expression" dxfId="189" priority="21">
      <formula>AB122=0</formula>
    </cfRule>
    <cfRule type="expression" dxfId="188" priority="25">
      <formula>AB122&lt;10</formula>
    </cfRule>
    <cfRule type="expression" dxfId="187" priority="24">
      <formula>AB122&lt;0.75</formula>
    </cfRule>
    <cfRule type="expression" dxfId="186" priority="23">
      <formula>AB122&lt;0.5</formula>
    </cfRule>
    <cfRule type="expression" dxfId="185" priority="22">
      <formula>AB122&lt;0.25</formula>
    </cfRule>
  </conditionalFormatting>
  <conditionalFormatting sqref="L6">
    <cfRule type="expression" dxfId="184" priority="476">
      <formula>AF6=0</formula>
    </cfRule>
    <cfRule type="expression" dxfId="183" priority="477">
      <formula>AF6&lt;0.25</formula>
    </cfRule>
    <cfRule type="expression" dxfId="182" priority="478">
      <formula>AF6&lt;0.5</formula>
    </cfRule>
    <cfRule type="expression" dxfId="181" priority="479">
      <formula>AF6&lt;0.75</formula>
    </cfRule>
    <cfRule type="expression" dxfId="180" priority="480">
      <formula>AF6&lt;10</formula>
    </cfRule>
  </conditionalFormatting>
  <conditionalFormatting sqref="L8">
    <cfRule type="expression" dxfId="179" priority="447">
      <formula>AF8&lt;0.25</formula>
    </cfRule>
    <cfRule type="expression" dxfId="178" priority="449">
      <formula>AF8&lt;0.75</formula>
    </cfRule>
    <cfRule type="expression" dxfId="177" priority="450">
      <formula>AF8&lt;10</formula>
    </cfRule>
    <cfRule type="expression" dxfId="176" priority="448">
      <formula>AF8&lt;0.5</formula>
    </cfRule>
    <cfRule type="expression" dxfId="175" priority="446">
      <formula>AF8=0</formula>
    </cfRule>
  </conditionalFormatting>
  <conditionalFormatting sqref="L12">
    <cfRule type="expression" dxfId="174" priority="472">
      <formula>AF12&lt;0.25</formula>
    </cfRule>
    <cfRule type="expression" dxfId="173" priority="473">
      <formula>AF12&lt;0.5</formula>
    </cfRule>
    <cfRule type="expression" dxfId="172" priority="474">
      <formula>AF12&lt;0.75</formula>
    </cfRule>
    <cfRule type="expression" dxfId="171" priority="475">
      <formula>AF12&lt;10</formula>
    </cfRule>
    <cfRule type="expression" dxfId="170" priority="471">
      <formula>AF12=0</formula>
    </cfRule>
  </conditionalFormatting>
  <conditionalFormatting sqref="L14">
    <cfRule type="expression" dxfId="169" priority="424">
      <formula>AF14&lt;0.75</formula>
    </cfRule>
    <cfRule type="expression" dxfId="168" priority="425">
      <formula>AF14&lt;10</formula>
    </cfRule>
    <cfRule type="expression" dxfId="167" priority="421">
      <formula>AF14=0</formula>
    </cfRule>
    <cfRule type="expression" dxfId="166" priority="422">
      <formula>AF14&lt;0.25</formula>
    </cfRule>
    <cfRule type="expression" dxfId="165" priority="423">
      <formula>AF14&lt;0.5</formula>
    </cfRule>
  </conditionalFormatting>
  <conditionalFormatting sqref="L22">
    <cfRule type="expression" dxfId="164" priority="466">
      <formula>AF22=0</formula>
    </cfRule>
    <cfRule type="expression" dxfId="163" priority="467">
      <formula>AF22&lt;0.25</formula>
    </cfRule>
    <cfRule type="expression" dxfId="162" priority="468">
      <formula>AF22&lt;0.5</formula>
    </cfRule>
    <cfRule type="expression" dxfId="161" priority="469">
      <formula>AF22&lt;0.75</formula>
    </cfRule>
    <cfRule type="expression" dxfId="160" priority="470">
      <formula>AF22&lt;10</formula>
    </cfRule>
  </conditionalFormatting>
  <conditionalFormatting sqref="L24">
    <cfRule type="expression" dxfId="159" priority="375">
      <formula>AF24&lt;10</formula>
    </cfRule>
    <cfRule type="expression" dxfId="158" priority="371">
      <formula>AF24=0</formula>
    </cfRule>
    <cfRule type="expression" dxfId="157" priority="372">
      <formula>AF24&lt;0.25</formula>
    </cfRule>
    <cfRule type="expression" dxfId="156" priority="373">
      <formula>AF24&lt;0.5</formula>
    </cfRule>
    <cfRule type="expression" dxfId="155" priority="374">
      <formula>AF24&lt;0.75</formula>
    </cfRule>
  </conditionalFormatting>
  <conditionalFormatting sqref="L54">
    <cfRule type="expression" dxfId="154" priority="315">
      <formula>AF54&lt;10</formula>
    </cfRule>
    <cfRule type="expression" dxfId="153" priority="314">
      <formula>AF54&lt;0.75</formula>
    </cfRule>
    <cfRule type="expression" dxfId="152" priority="313">
      <formula>AF54&lt;0.5</formula>
    </cfRule>
    <cfRule type="expression" dxfId="151" priority="311">
      <formula>AF54=0</formula>
    </cfRule>
    <cfRule type="expression" dxfId="150" priority="312">
      <formula>AF54&lt;0.25</formula>
    </cfRule>
  </conditionalFormatting>
  <conditionalFormatting sqref="L56">
    <cfRule type="expression" dxfId="149" priority="283">
      <formula>AF56&lt;0.5</formula>
    </cfRule>
    <cfRule type="expression" dxfId="148" priority="284">
      <formula>AF56&lt;0.75</formula>
    </cfRule>
    <cfRule type="expression" dxfId="147" priority="285">
      <formula>AF56&lt;10</formula>
    </cfRule>
    <cfRule type="expression" dxfId="146" priority="281">
      <formula>AF56=0</formula>
    </cfRule>
    <cfRule type="expression" dxfId="145" priority="282">
      <formula>AF56&lt;0.25</formula>
    </cfRule>
  </conditionalFormatting>
  <conditionalFormatting sqref="L60">
    <cfRule type="expression" dxfId="144" priority="310">
      <formula>AF60&lt;10</formula>
    </cfRule>
    <cfRule type="expression" dxfId="143" priority="309">
      <formula>AF60&lt;0.75</formula>
    </cfRule>
    <cfRule type="expression" dxfId="142" priority="308">
      <formula>AF60&lt;0.5</formula>
    </cfRule>
    <cfRule type="expression" dxfId="141" priority="307">
      <formula>AF60&lt;0.25</formula>
    </cfRule>
    <cfRule type="expression" dxfId="140" priority="306">
      <formula>AF60=0</formula>
    </cfRule>
  </conditionalFormatting>
  <conditionalFormatting sqref="L62">
    <cfRule type="expression" dxfId="139" priority="257">
      <formula>AF62&lt;0.25</formula>
    </cfRule>
    <cfRule type="expression" dxfId="138" priority="258">
      <formula>AF62&lt;0.5</formula>
    </cfRule>
    <cfRule type="expression" dxfId="137" priority="259">
      <formula>AF62&lt;0.75</formula>
    </cfRule>
    <cfRule type="expression" dxfId="136" priority="260">
      <formula>AF62&lt;10</formula>
    </cfRule>
    <cfRule type="expression" dxfId="135" priority="256">
      <formula>AF62=0</formula>
    </cfRule>
  </conditionalFormatting>
  <conditionalFormatting sqref="L70">
    <cfRule type="expression" dxfId="134" priority="301">
      <formula>AF70=0</formula>
    </cfRule>
    <cfRule type="expression" dxfId="133" priority="304">
      <formula>AF70&lt;0.75</formula>
    </cfRule>
    <cfRule type="expression" dxfId="132" priority="305">
      <formula>AF70&lt;10</formula>
    </cfRule>
    <cfRule type="expression" dxfId="131" priority="302">
      <formula>AF70&lt;0.25</formula>
    </cfRule>
    <cfRule type="expression" dxfId="130" priority="303">
      <formula>AF70&lt;0.5</formula>
    </cfRule>
  </conditionalFormatting>
  <conditionalFormatting sqref="L72">
    <cfRule type="expression" dxfId="129" priority="210">
      <formula>AF72&lt;10</formula>
    </cfRule>
    <cfRule type="expression" dxfId="128" priority="209">
      <formula>AF72&lt;0.75</formula>
    </cfRule>
    <cfRule type="expression" dxfId="127" priority="208">
      <formula>AF72&lt;0.5</formula>
    </cfRule>
    <cfRule type="expression" dxfId="126" priority="207">
      <formula>AF72&lt;0.25</formula>
    </cfRule>
    <cfRule type="expression" dxfId="125" priority="206">
      <formula>AF72=0</formula>
    </cfRule>
  </conditionalFormatting>
  <conditionalFormatting sqref="L104">
    <cfRule type="expression" dxfId="124" priority="121">
      <formula>AF104=0</formula>
    </cfRule>
    <cfRule type="expression" dxfId="123" priority="125">
      <formula>AF104&lt;10</formula>
    </cfRule>
    <cfRule type="expression" dxfId="122" priority="123">
      <formula>AF104&lt;0.5</formula>
    </cfRule>
    <cfRule type="expression" dxfId="121" priority="124">
      <formula>AF104&lt;0.75</formula>
    </cfRule>
    <cfRule type="expression" dxfId="120" priority="122">
      <formula>AF104&lt;0.25</formula>
    </cfRule>
  </conditionalFormatting>
  <conditionalFormatting sqref="L106">
    <cfRule type="expression" dxfId="119" priority="93">
      <formula>AF106&lt;0.5</formula>
    </cfRule>
    <cfRule type="expression" dxfId="118" priority="92">
      <formula>AF106&lt;0.25</formula>
    </cfRule>
    <cfRule type="expression" dxfId="117" priority="94">
      <formula>AF106&lt;0.75</formula>
    </cfRule>
    <cfRule type="expression" dxfId="116" priority="95">
      <formula>AF106&lt;10</formula>
    </cfRule>
    <cfRule type="expression" dxfId="115" priority="91">
      <formula>AF106=0</formula>
    </cfRule>
  </conditionalFormatting>
  <conditionalFormatting sqref="L110">
    <cfRule type="expression" dxfId="114" priority="117">
      <formula>AF110&lt;0.25</formula>
    </cfRule>
    <cfRule type="expression" dxfId="113" priority="118">
      <formula>AF110&lt;0.5</formula>
    </cfRule>
    <cfRule type="expression" dxfId="112" priority="119">
      <formula>AF110&lt;0.75</formula>
    </cfRule>
    <cfRule type="expression" dxfId="111" priority="120">
      <formula>AF110&lt;10</formula>
    </cfRule>
    <cfRule type="expression" dxfId="110" priority="116">
      <formula>AF110=0</formula>
    </cfRule>
  </conditionalFormatting>
  <conditionalFormatting sqref="L112">
    <cfRule type="expression" dxfId="109" priority="68">
      <formula>AF112&lt;0.5</formula>
    </cfRule>
    <cfRule type="expression" dxfId="108" priority="69">
      <formula>AF112&lt;0.75</formula>
    </cfRule>
    <cfRule type="expression" dxfId="107" priority="70">
      <formula>AF112&lt;10</formula>
    </cfRule>
    <cfRule type="expression" dxfId="106" priority="66">
      <formula>AF112=0</formula>
    </cfRule>
    <cfRule type="expression" dxfId="105" priority="67">
      <formula>AF112&lt;0.25</formula>
    </cfRule>
  </conditionalFormatting>
  <conditionalFormatting sqref="L120">
    <cfRule type="expression" dxfId="104" priority="112">
      <formula>AF120&lt;0.25</formula>
    </cfRule>
    <cfRule type="expression" dxfId="103" priority="111">
      <formula>AF120=0</formula>
    </cfRule>
    <cfRule type="expression" dxfId="102" priority="113">
      <formula>AF120&lt;0.5</formula>
    </cfRule>
    <cfRule type="expression" dxfId="101" priority="114">
      <formula>AF120&lt;0.75</formula>
    </cfRule>
    <cfRule type="expression" dxfId="100" priority="115">
      <formula>AF120&lt;10</formula>
    </cfRule>
  </conditionalFormatting>
  <conditionalFormatting sqref="L122">
    <cfRule type="expression" dxfId="99" priority="18">
      <formula>AF122&lt;0.5</formula>
    </cfRule>
    <cfRule type="expression" dxfId="98" priority="16">
      <formula>AF122=0</formula>
    </cfRule>
    <cfRule type="expression" dxfId="97" priority="17">
      <formula>AF122&lt;0.25</formula>
    </cfRule>
    <cfRule type="expression" dxfId="96" priority="19">
      <formula>AF122&lt;0.75</formula>
    </cfRule>
    <cfRule type="expression" dxfId="95" priority="20">
      <formula>AF122&lt;10</formula>
    </cfRule>
  </conditionalFormatting>
  <conditionalFormatting sqref="N8">
    <cfRule type="expression" dxfId="94" priority="441">
      <formula>AH8=0</formula>
    </cfRule>
    <cfRule type="expression" dxfId="93" priority="445">
      <formula>AH8&lt;10</formula>
    </cfRule>
    <cfRule type="expression" dxfId="92" priority="444">
      <formula>AH8&lt;0.75</formula>
    </cfRule>
    <cfRule type="expression" dxfId="91" priority="443">
      <formula>AH8&lt;0.5</formula>
    </cfRule>
    <cfRule type="expression" dxfId="90" priority="442">
      <formula>AH8&lt;0.25</formula>
    </cfRule>
  </conditionalFormatting>
  <conditionalFormatting sqref="N56">
    <cfRule type="expression" dxfId="89" priority="276">
      <formula>AH56=0</formula>
    </cfRule>
    <cfRule type="expression" dxfId="88" priority="280">
      <formula>AH56&lt;10</formula>
    </cfRule>
    <cfRule type="expression" dxfId="87" priority="279">
      <formula>AH56&lt;0.75</formula>
    </cfRule>
    <cfRule type="expression" dxfId="86" priority="278">
      <formula>AH56&lt;0.5</formula>
    </cfRule>
    <cfRule type="expression" dxfId="85" priority="277">
      <formula>AH56&lt;0.25</formula>
    </cfRule>
  </conditionalFormatting>
  <conditionalFormatting sqref="N106">
    <cfRule type="expression" dxfId="84" priority="89">
      <formula>AH106&lt;0.75</formula>
    </cfRule>
    <cfRule type="expression" dxfId="83" priority="90">
      <formula>AH106&lt;10</formula>
    </cfRule>
    <cfRule type="expression" dxfId="82" priority="87">
      <formula>AH106&lt;0.25</formula>
    </cfRule>
    <cfRule type="expression" dxfId="81" priority="86">
      <formula>AH106=0</formula>
    </cfRule>
    <cfRule type="expression" dxfId="80" priority="88">
      <formula>AH106&lt;0.5</formula>
    </cfRule>
  </conditionalFormatting>
  <conditionalFormatting sqref="Q5">
    <cfRule type="expression" dxfId="79" priority="464">
      <formula>AK5&lt;0.75</formula>
    </cfRule>
    <cfRule type="expression" dxfId="78" priority="465">
      <formula>AK5&lt;10</formula>
    </cfRule>
    <cfRule type="expression" dxfId="77" priority="463">
      <formula>AK5&lt;0.5</formula>
    </cfRule>
    <cfRule type="expression" dxfId="76" priority="462">
      <formula>AK5&lt;0.25</formula>
    </cfRule>
    <cfRule type="expression" dxfId="75" priority="461">
      <formula>AK5=0</formula>
    </cfRule>
  </conditionalFormatting>
  <conditionalFormatting sqref="Q11">
    <cfRule type="expression" dxfId="74" priority="368">
      <formula>AK11&lt;0.5</formula>
    </cfRule>
    <cfRule type="expression" dxfId="73" priority="370">
      <formula>AK11&lt;10</formula>
    </cfRule>
    <cfRule type="expression" dxfId="72" priority="369">
      <formula>AK11&lt;0.75</formula>
    </cfRule>
    <cfRule type="expression" dxfId="71" priority="366">
      <formula>AK11=0</formula>
    </cfRule>
    <cfRule type="expression" dxfId="70" priority="367">
      <formula>AK11&lt;0.25</formula>
    </cfRule>
  </conditionalFormatting>
  <conditionalFormatting sqref="Q21">
    <cfRule type="expression" dxfId="69" priority="365">
      <formula>AK21&lt;10</formula>
    </cfRule>
    <cfRule type="expression" dxfId="68" priority="364">
      <formula>AK21&lt;0.75</formula>
    </cfRule>
    <cfRule type="expression" dxfId="67" priority="363">
      <formula>AK21&lt;0.5</formula>
    </cfRule>
    <cfRule type="expression" dxfId="66" priority="362">
      <formula>AK21&lt;0.25</formula>
    </cfRule>
    <cfRule type="expression" dxfId="65" priority="361">
      <formula>AK21=0</formula>
    </cfRule>
  </conditionalFormatting>
  <conditionalFormatting sqref="Q53">
    <cfRule type="expression" dxfId="64" priority="297">
      <formula>AK53&lt;0.25</formula>
    </cfRule>
    <cfRule type="expression" dxfId="63" priority="300">
      <formula>AK53&lt;10</formula>
    </cfRule>
    <cfRule type="expression" dxfId="62" priority="299">
      <formula>AK53&lt;0.75</formula>
    </cfRule>
    <cfRule type="expression" dxfId="61" priority="298">
      <formula>AK53&lt;0.5</formula>
    </cfRule>
    <cfRule type="expression" dxfId="60" priority="296">
      <formula>AK53=0</formula>
    </cfRule>
  </conditionalFormatting>
  <conditionalFormatting sqref="Q59">
    <cfRule type="expression" dxfId="59" priority="203">
      <formula>AK59&lt;0.5</formula>
    </cfRule>
    <cfRule type="expression" dxfId="58" priority="201">
      <formula>AK59=0</formula>
    </cfRule>
    <cfRule type="expression" dxfId="57" priority="202">
      <formula>AK59&lt;0.25</formula>
    </cfRule>
    <cfRule type="expression" dxfId="56" priority="205">
      <formula>AK59&lt;10</formula>
    </cfRule>
    <cfRule type="expression" dxfId="55" priority="204">
      <formula>AK59&lt;0.75</formula>
    </cfRule>
  </conditionalFormatting>
  <conditionalFormatting sqref="Q69">
    <cfRule type="expression" dxfId="54" priority="199">
      <formula>AK69&lt;0.75</formula>
    </cfRule>
    <cfRule type="expression" dxfId="53" priority="198">
      <formula>AK69&lt;0.5</formula>
    </cfRule>
    <cfRule type="expression" dxfId="52" priority="200">
      <formula>AK69&lt;10</formula>
    </cfRule>
    <cfRule type="expression" dxfId="51" priority="197">
      <formula>AK69&lt;0.25</formula>
    </cfRule>
    <cfRule type="expression" dxfId="50" priority="196">
      <formula>AK69=0</formula>
    </cfRule>
  </conditionalFormatting>
  <conditionalFormatting sqref="Q103">
    <cfRule type="expression" dxfId="49" priority="107">
      <formula>AK103&lt;0.25</formula>
    </cfRule>
    <cfRule type="expression" dxfId="48" priority="110">
      <formula>AK103&lt;10</formula>
    </cfRule>
    <cfRule type="expression" dxfId="47" priority="109">
      <formula>AK103&lt;0.75</formula>
    </cfRule>
    <cfRule type="expression" dxfId="46" priority="108">
      <formula>AK103&lt;0.5</formula>
    </cfRule>
    <cfRule type="expression" dxfId="45" priority="106">
      <formula>AK103=0</formula>
    </cfRule>
  </conditionalFormatting>
  <conditionalFormatting sqref="Q109">
    <cfRule type="expression" dxfId="44" priority="13">
      <formula>AK109&lt;0.5</formula>
    </cfRule>
    <cfRule type="expression" dxfId="43" priority="11">
      <formula>AK109=0</formula>
    </cfRule>
    <cfRule type="expression" dxfId="42" priority="12">
      <formula>AK109&lt;0.25</formula>
    </cfRule>
    <cfRule type="expression" dxfId="41" priority="14">
      <formula>AK109&lt;0.75</formula>
    </cfRule>
    <cfRule type="expression" dxfId="40" priority="15">
      <formula>AK109&lt;10</formula>
    </cfRule>
  </conditionalFormatting>
  <conditionalFormatting sqref="Q119">
    <cfRule type="expression" dxfId="39" priority="8">
      <formula>AK119&lt;0.5</formula>
    </cfRule>
    <cfRule type="expression" dxfId="38" priority="7">
      <formula>AK119&lt;0.25</formula>
    </cfRule>
    <cfRule type="expression" dxfId="37" priority="6">
      <formula>AK119=0</formula>
    </cfRule>
    <cfRule type="expression" dxfId="36" priority="10">
      <formula>AK119&lt;10</formula>
    </cfRule>
    <cfRule type="expression" dxfId="35" priority="9">
      <formula>AK119&lt;0.75</formula>
    </cfRule>
  </conditionalFormatting>
  <conditionalFormatting sqref="W6">
    <cfRule type="expression" dxfId="34" priority="190">
      <formula>$W6&lt;10</formula>
    </cfRule>
    <cfRule type="expression" dxfId="33" priority="189">
      <formula>$W6&lt;0.75</formula>
    </cfRule>
    <cfRule type="expression" dxfId="32" priority="188">
      <formula>$W6&lt;0.5</formula>
    </cfRule>
    <cfRule type="expression" dxfId="31" priority="187">
      <formula>$W6&lt;0.25</formula>
    </cfRule>
    <cfRule type="expression" dxfId="30" priority="186">
      <formula>$W6=0</formula>
    </cfRule>
  </conditionalFormatting>
  <conditionalFormatting sqref="W8">
    <cfRule type="expression" dxfId="29" priority="181">
      <formula>$W8=0</formula>
    </cfRule>
    <cfRule type="expression" dxfId="28" priority="185">
      <formula>$W8&lt;10</formula>
    </cfRule>
    <cfRule type="expression" dxfId="27" priority="184">
      <formula>$W8&lt;0.75</formula>
    </cfRule>
    <cfRule type="expression" dxfId="26" priority="183">
      <formula>$W8&lt;0.5</formula>
    </cfRule>
    <cfRule type="expression" dxfId="25" priority="182">
      <formula>$W8&lt;0.25</formula>
    </cfRule>
  </conditionalFormatting>
  <conditionalFormatting sqref="W54">
    <cfRule type="expression" dxfId="24" priority="176">
      <formula>$W54=0</formula>
    </cfRule>
    <cfRule type="expression" dxfId="23" priority="177">
      <formula>$W54&lt;0.25</formula>
    </cfRule>
    <cfRule type="expression" dxfId="22" priority="178">
      <formula>$W54&lt;0.5</formula>
    </cfRule>
    <cfRule type="expression" dxfId="21" priority="180">
      <formula>$W54&lt;10</formula>
    </cfRule>
    <cfRule type="expression" dxfId="20" priority="179">
      <formula>$W54&lt;0.75</formula>
    </cfRule>
  </conditionalFormatting>
  <conditionalFormatting sqref="W56">
    <cfRule type="expression" dxfId="19" priority="175">
      <formula>$W56&lt;10</formula>
    </cfRule>
    <cfRule type="expression" dxfId="18" priority="172">
      <formula>$W56&lt;0.25</formula>
    </cfRule>
    <cfRule type="expression" dxfId="17" priority="173">
      <formula>$W56&lt;0.5</formula>
    </cfRule>
    <cfRule type="expression" dxfId="16" priority="174">
      <formula>$W56&lt;0.75</formula>
    </cfRule>
    <cfRule type="expression" dxfId="15" priority="171">
      <formula>$W56=0</formula>
    </cfRule>
  </conditionalFormatting>
  <conditionalFormatting sqref="AJ5">
    <cfRule type="expression" dxfId="14" priority="511">
      <formula>$W4=0</formula>
    </cfRule>
    <cfRule type="expression" dxfId="13" priority="512">
      <formula>$W4&lt;0.25</formula>
    </cfRule>
    <cfRule type="expression" dxfId="12" priority="513">
      <formula>$W4&lt;0.5</formula>
    </cfRule>
    <cfRule type="expression" dxfId="11" priority="514">
      <formula>$W4&lt;0.75</formula>
    </cfRule>
    <cfRule type="expression" dxfId="10" priority="515">
      <formula>$W4&lt;10</formula>
    </cfRule>
  </conditionalFormatting>
  <conditionalFormatting sqref="AJ53">
    <cfRule type="expression" dxfId="9" priority="191">
      <formula>$W52=0</formula>
    </cfRule>
    <cfRule type="expression" dxfId="8" priority="195">
      <formula>$W52&lt;10</formula>
    </cfRule>
    <cfRule type="expression" dxfId="7" priority="194">
      <formula>$W52&lt;0.75</formula>
    </cfRule>
    <cfRule type="expression" dxfId="6" priority="193">
      <formula>$W52&lt;0.5</formula>
    </cfRule>
    <cfRule type="expression" dxfId="5" priority="192">
      <formula>$W52&lt;0.25</formula>
    </cfRule>
  </conditionalFormatting>
  <conditionalFormatting sqref="AJ103">
    <cfRule type="expression" dxfId="4" priority="5">
      <formula>$W102&lt;10</formula>
    </cfRule>
    <cfRule type="expression" dxfId="3" priority="4">
      <formula>$W102&lt;0.75</formula>
    </cfRule>
    <cfRule type="expression" dxfId="2" priority="1">
      <formula>$W102=0</formula>
    </cfRule>
    <cfRule type="expression" dxfId="1" priority="2">
      <formula>$W102&lt;0.25</formula>
    </cfRule>
    <cfRule type="expression" dxfId="0" priority="3">
      <formula>$W102&lt;0.5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O35"/>
  <sheetViews>
    <sheetView zoomScale="85" zoomScaleNormal="85" workbookViewId="0">
      <pane xSplit="4" ySplit="6" topLeftCell="E7" activePane="bottomRight" state="frozen"/>
      <selection pane="topRight" activeCell="E1" sqref="E1"/>
      <selection pane="bottomLeft" activeCell="A7" sqref="A7"/>
      <selection pane="bottomRight" activeCell="H20" sqref="H20"/>
    </sheetView>
  </sheetViews>
  <sheetFormatPr baseColWidth="10" defaultColWidth="11.44140625" defaultRowHeight="14.4"/>
  <cols>
    <col min="1" max="1" width="5.6640625" style="3" customWidth="1"/>
    <col min="2" max="2" width="34.6640625" style="1" customWidth="1"/>
    <col min="3" max="3" width="35" style="1" customWidth="1"/>
    <col min="4" max="4" width="62.33203125" style="1" customWidth="1"/>
    <col min="5" max="5" width="12.6640625" style="3" customWidth="1"/>
    <col min="6" max="6" width="12.6640625" style="19" customWidth="1"/>
    <col min="7" max="7" width="25.6640625" style="1" customWidth="1"/>
    <col min="8" max="8" width="202.5546875" style="2" customWidth="1"/>
    <col min="9" max="10" width="12.6640625" style="2" customWidth="1"/>
    <col min="11" max="11" width="25.6640625" style="2" customWidth="1"/>
    <col min="12" max="12" width="1.6640625" style="2" customWidth="1"/>
    <col min="13" max="14" width="12.6640625" style="2" customWidth="1"/>
    <col min="15" max="15" width="26.6640625" style="2" customWidth="1"/>
    <col min="16" max="16384" width="11.44140625" style="2"/>
  </cols>
  <sheetData>
    <row r="1" spans="1:15" ht="15" thickBot="1">
      <c r="F1" s="20"/>
    </row>
    <row r="2" spans="1:15" s="1" customFormat="1" ht="29.25" customHeight="1" thickBot="1">
      <c r="A2" s="560" t="s">
        <v>234</v>
      </c>
      <c r="B2" s="561"/>
      <c r="C2" s="561"/>
      <c r="D2" s="561"/>
      <c r="E2" s="561"/>
      <c r="F2" s="561"/>
      <c r="G2" s="562"/>
    </row>
    <row r="3" spans="1:15" s="1" customFormat="1" ht="12.75" customHeight="1" thickBot="1">
      <c r="A3" s="65"/>
      <c r="B3" s="65"/>
      <c r="C3" s="65"/>
      <c r="D3" s="65"/>
      <c r="E3" s="26"/>
      <c r="F3" s="65"/>
      <c r="G3" s="65"/>
    </row>
    <row r="4" spans="1:15" ht="36.75" customHeight="1" thickBot="1">
      <c r="A4" s="555" t="s">
        <v>146</v>
      </c>
      <c r="B4" s="556"/>
      <c r="C4" s="182" t="s">
        <v>96</v>
      </c>
      <c r="D4" s="181"/>
      <c r="E4" s="557" t="s">
        <v>693</v>
      </c>
      <c r="F4" s="558"/>
      <c r="G4" s="559"/>
      <c r="I4" s="557" t="s">
        <v>279</v>
      </c>
      <c r="J4" s="558"/>
      <c r="K4" s="559"/>
      <c r="M4" s="557" t="s">
        <v>393</v>
      </c>
      <c r="N4" s="558"/>
      <c r="O4" s="559"/>
    </row>
    <row r="5" spans="1:15" ht="36" customHeight="1" thickBot="1">
      <c r="A5" s="187" t="s">
        <v>147</v>
      </c>
      <c r="B5" s="187" t="s">
        <v>87</v>
      </c>
      <c r="C5" s="187" t="s">
        <v>97</v>
      </c>
      <c r="D5" s="412" t="s">
        <v>158</v>
      </c>
      <c r="E5" s="187" t="s">
        <v>1</v>
      </c>
      <c r="F5" s="187" t="s">
        <v>2</v>
      </c>
      <c r="G5" s="22" t="s">
        <v>259</v>
      </c>
      <c r="I5" s="412" t="s">
        <v>1</v>
      </c>
      <c r="J5" s="412" t="s">
        <v>2</v>
      </c>
      <c r="K5" s="22" t="s">
        <v>259</v>
      </c>
      <c r="M5" s="412" t="s">
        <v>1</v>
      </c>
      <c r="N5" s="412" t="s">
        <v>2</v>
      </c>
      <c r="O5" s="22" t="s">
        <v>259</v>
      </c>
    </row>
    <row r="6" spans="1:15" s="53" customFormat="1" ht="18.75" customHeight="1">
      <c r="A6" s="31" t="s">
        <v>0</v>
      </c>
      <c r="B6" s="32"/>
      <c r="C6" s="32"/>
      <c r="D6" s="413"/>
      <c r="E6" s="193">
        <f>+COUNTIF(G$7:G$27,"meta Conseguida")+COUNTIF(G$7:G$27,"meta Non Conseguida")</f>
        <v>4</v>
      </c>
      <c r="F6" s="193">
        <f>+COUNTIF(G$7:G$27,"meta Conseguida")</f>
        <v>4</v>
      </c>
      <c r="G6" s="194">
        <f>+IFERROR(F6/E6,0)</f>
        <v>1</v>
      </c>
      <c r="H6" s="195"/>
      <c r="I6" s="425">
        <f>+COUNTIF(K$7:K$27,"meta Conseguida")+COUNTIF(K$7:K$27,"meta Non Conseguida")</f>
        <v>0</v>
      </c>
      <c r="J6" s="425">
        <f>+COUNTIF(K$7:K$27,"meta Conseguida")</f>
        <v>0</v>
      </c>
      <c r="K6" s="194">
        <f>+IFERROR(J6/I6,0)</f>
        <v>0</v>
      </c>
      <c r="M6" s="425">
        <f>+COUNTIF(O$7:O$27,"meta Conseguida")+COUNTIF(O$7:O$27,"meta Non Conseguida")</f>
        <v>0</v>
      </c>
      <c r="N6" s="425">
        <f>+COUNTIF(O$7:O$27,"meta Conseguida")</f>
        <v>0</v>
      </c>
      <c r="O6" s="194">
        <f>+IFERROR(N6/M6,0)</f>
        <v>0</v>
      </c>
    </row>
    <row r="7" spans="1:15" ht="69">
      <c r="A7" s="48" t="s">
        <v>6</v>
      </c>
      <c r="B7" s="98" t="s">
        <v>177</v>
      </c>
      <c r="C7" s="179" t="s">
        <v>9</v>
      </c>
      <c r="D7" s="414" t="s">
        <v>438</v>
      </c>
      <c r="E7" s="347" t="s">
        <v>167</v>
      </c>
      <c r="F7" s="348">
        <v>0.66666666666666663</v>
      </c>
      <c r="G7" s="95" t="str">
        <f>+IF(ISBLANK(F7),"Introducir Resultado","Resultado Introducido")</f>
        <v>Resultado Introducido</v>
      </c>
      <c r="H7" s="286"/>
      <c r="I7" s="368" t="s">
        <v>167</v>
      </c>
      <c r="J7" s="348"/>
      <c r="K7" s="95" t="str">
        <f>+IF(ISBLANK(J7),"Introducir Resultado","Resultado Introducido")</f>
        <v>Introducir Resultado</v>
      </c>
      <c r="M7" s="368" t="s">
        <v>167</v>
      </c>
      <c r="N7" s="348"/>
      <c r="O7" s="95" t="str">
        <f>+IF(ISBLANK(N7),"Introducir Resultado","Resultado Introducido")</f>
        <v>Introducir Resultado</v>
      </c>
    </row>
    <row r="8" spans="1:15" ht="18.75" customHeight="1">
      <c r="A8" s="97"/>
      <c r="B8" s="23"/>
      <c r="C8" s="23"/>
      <c r="D8" s="415"/>
      <c r="E8" s="349"/>
      <c r="F8" s="350"/>
      <c r="G8" s="27"/>
      <c r="I8" s="349"/>
      <c r="J8" s="350"/>
      <c r="K8" s="27"/>
      <c r="M8" s="369"/>
      <c r="N8" s="369"/>
    </row>
    <row r="9" spans="1:15" s="53" customFormat="1" ht="18">
      <c r="A9" s="36" t="s">
        <v>20</v>
      </c>
      <c r="B9" s="37"/>
      <c r="C9" s="37"/>
      <c r="D9" s="416"/>
      <c r="E9" s="351"/>
      <c r="F9" s="351"/>
      <c r="G9" s="39"/>
      <c r="I9" s="351"/>
      <c r="J9" s="351"/>
      <c r="K9" s="39"/>
      <c r="M9" s="351"/>
      <c r="N9" s="351"/>
      <c r="O9" s="39"/>
    </row>
    <row r="10" spans="1:15" ht="69">
      <c r="A10" s="49" t="s">
        <v>137</v>
      </c>
      <c r="B10" s="99" t="s">
        <v>280</v>
      </c>
      <c r="C10" s="100" t="s">
        <v>27</v>
      </c>
      <c r="D10" s="417" t="s">
        <v>375</v>
      </c>
      <c r="E10" s="502"/>
      <c r="F10" s="353">
        <v>3</v>
      </c>
      <c r="G10" s="92" t="str">
        <f>+IF(AND(ISBLANK(E10),ISBLANK(F10)),"Introducir Meta e Resultado",IF(ISBLANK(E10),"No hay Meta",IF(ISBLANK(F10),"Introducir Resultado",IF(F10&lt;=E10,"Meta Conseguida","Meta Non Conseguida"))))</f>
        <v>No hay Meta</v>
      </c>
      <c r="H10" s="286"/>
      <c r="I10" s="352"/>
      <c r="J10" s="353"/>
      <c r="K10" s="92" t="str">
        <f>+IF(AND(ISBLANK(I10),ISBLANK(J10)),"Introducir Meta e Resultado",IF(ISBLANK(I10),"Introducir Meta",IF(ISBLANK(J10),"Introducir Resultado",IF(J10&lt;=I10,"Meta Conseguida","Meta Non Conseguida"))))</f>
        <v>Introducir Meta e Resultado</v>
      </c>
      <c r="M10" s="352"/>
      <c r="N10" s="353"/>
      <c r="O10" s="92" t="str">
        <f>+IF(AND(ISBLANK(M10),ISBLANK(N10)),"Introducir Meta e Resultado",IF(ISBLANK(M10),"Introducir Meta",IF(ISBLANK(N10),"Introducir Resultado",IF(N10&lt;=M10,"Meta Conseguida","Meta Non Conseguida"))))</f>
        <v>Introducir Meta e Resultado</v>
      </c>
    </row>
    <row r="11" spans="1:15" ht="69">
      <c r="A11" s="54" t="s">
        <v>138</v>
      </c>
      <c r="B11" s="101" t="s">
        <v>281</v>
      </c>
      <c r="C11" s="102" t="s">
        <v>28</v>
      </c>
      <c r="D11" s="418" t="s">
        <v>376</v>
      </c>
      <c r="E11" s="354">
        <v>0</v>
      </c>
      <c r="F11" s="355">
        <v>0</v>
      </c>
      <c r="G11" s="89" t="str">
        <f>+IF(AND(ISBLANK(E11),ISBLANK(F11)),"No procede",IF(ISBLANK(E11),"Introducir Meta",IF(ISBLANK(F11),"Introducir Resultado",IF(F11&gt;=E11,"Meta Conseguida","Meta Non Conseguida"))))</f>
        <v>Meta Conseguida</v>
      </c>
      <c r="I11" s="354"/>
      <c r="J11" s="355"/>
      <c r="K11" s="89" t="str">
        <f>+IF(AND(ISBLANK(I11),ISBLANK(J11)),"Introducir Meta e Resultado",IF(ISBLANK(I11),"Introducir Meta",IF(ISBLANK(J11),"Introducir Resultado",IF(J11&gt;=I11,"Meta Conseguida","Meta Non Conseguida"))))</f>
        <v>Introducir Meta e Resultado</v>
      </c>
      <c r="M11" s="354"/>
      <c r="N11" s="355"/>
      <c r="O11" s="89" t="str">
        <f>+IF(AND(ISBLANK(M11),ISBLANK(N11)),"Introducir Meta e Resultado",IF(ISBLANK(M11),"Introducir Meta",IF(ISBLANK(N11),"Introducir Resultado",IF(N11&gt;=M11,"Meta Conseguida","Meta Non Conseguida"))))</f>
        <v>Introducir Meta e Resultado</v>
      </c>
    </row>
    <row r="12" spans="1:15" ht="41.4">
      <c r="A12" s="54" t="s">
        <v>282</v>
      </c>
      <c r="B12" s="101" t="s">
        <v>283</v>
      </c>
      <c r="C12" s="102" t="s">
        <v>28</v>
      </c>
      <c r="D12" s="418" t="s">
        <v>377</v>
      </c>
      <c r="E12" s="356" t="s">
        <v>167</v>
      </c>
      <c r="F12" s="357">
        <v>1</v>
      </c>
      <c r="G12" s="89" t="str">
        <f t="shared" ref="G12:G14" si="0">+IF(ISBLANK(F12),"Introducir Resultado","Resultado Introducido")</f>
        <v>Resultado Introducido</v>
      </c>
      <c r="I12" s="356" t="s">
        <v>167</v>
      </c>
      <c r="J12" s="357"/>
      <c r="K12" s="89" t="str">
        <f t="shared" ref="K12:K14" si="1">+IF(ISBLANK(J12),"Introducir Resultado","Resultado Introducido")</f>
        <v>Introducir Resultado</v>
      </c>
      <c r="M12" s="356" t="s">
        <v>167</v>
      </c>
      <c r="N12" s="357"/>
      <c r="O12" s="89" t="str">
        <f t="shared" ref="O12:O14" si="2">+IF(ISBLANK(N12),"Introducir Resultado","Resultado Introducido")</f>
        <v>Introducir Resultado</v>
      </c>
    </row>
    <row r="13" spans="1:15" ht="41.4">
      <c r="A13" s="54" t="s">
        <v>284</v>
      </c>
      <c r="B13" s="101" t="s">
        <v>285</v>
      </c>
      <c r="C13" s="102" t="s">
        <v>28</v>
      </c>
      <c r="D13" s="418" t="s">
        <v>378</v>
      </c>
      <c r="E13" s="356" t="s">
        <v>167</v>
      </c>
      <c r="F13" s="357">
        <v>2</v>
      </c>
      <c r="G13" s="89" t="str">
        <f t="shared" si="0"/>
        <v>Resultado Introducido</v>
      </c>
      <c r="I13" s="356" t="s">
        <v>167</v>
      </c>
      <c r="J13" s="357"/>
      <c r="K13" s="89" t="str">
        <f t="shared" si="1"/>
        <v>Introducir Resultado</v>
      </c>
      <c r="M13" s="356" t="s">
        <v>167</v>
      </c>
      <c r="N13" s="357"/>
      <c r="O13" s="89" t="str">
        <f t="shared" si="2"/>
        <v>Introducir Resultado</v>
      </c>
    </row>
    <row r="14" spans="1:15" ht="41.4">
      <c r="A14" s="54" t="s">
        <v>286</v>
      </c>
      <c r="B14" s="101" t="s">
        <v>287</v>
      </c>
      <c r="C14" s="102" t="s">
        <v>28</v>
      </c>
      <c r="D14" s="418" t="s">
        <v>379</v>
      </c>
      <c r="E14" s="356" t="s">
        <v>167</v>
      </c>
      <c r="F14" s="357">
        <v>3</v>
      </c>
      <c r="G14" s="89" t="str">
        <f t="shared" si="0"/>
        <v>Resultado Introducido</v>
      </c>
      <c r="I14" s="356" t="s">
        <v>167</v>
      </c>
      <c r="J14" s="357"/>
      <c r="K14" s="89" t="str">
        <f t="shared" si="1"/>
        <v>Introducir Resultado</v>
      </c>
      <c r="M14" s="356" t="s">
        <v>167</v>
      </c>
      <c r="N14" s="357"/>
      <c r="O14" s="89" t="str">
        <f t="shared" si="2"/>
        <v>Introducir Resultado</v>
      </c>
    </row>
    <row r="15" spans="1:15" ht="69">
      <c r="A15" s="54" t="s">
        <v>139</v>
      </c>
      <c r="B15" s="101" t="s">
        <v>288</v>
      </c>
      <c r="C15" s="102" t="s">
        <v>29</v>
      </c>
      <c r="D15" s="418" t="s">
        <v>289</v>
      </c>
      <c r="E15" s="354">
        <v>1</v>
      </c>
      <c r="F15" s="355" t="s">
        <v>690</v>
      </c>
      <c r="G15" s="89" t="str">
        <f>+IF(AND(ISBLANK(E15),ISBLANK(F15)),"Introducir Meta e Resultado",IF(ISBLANK(E15),"Introducir Meta",IF(ISBLANK(F15),"Introducir Resultado",IF(F15&gt;=E15,"Meta Conseguida","Meta Non Conseguida"))))</f>
        <v>Meta Conseguida</v>
      </c>
      <c r="I15" s="354"/>
      <c r="J15" s="355"/>
      <c r="K15" s="89" t="str">
        <f>+IF(AND(ISBLANK(I15),ISBLANK(J15)),"Introducir Meta e Resultado",IF(ISBLANK(I15),"Introducir Meta",IF(ISBLANK(J15),"Introducir Resultado",IF(J15&gt;=I15,"Meta Conseguida","Meta Non Conseguida"))))</f>
        <v>Introducir Meta e Resultado</v>
      </c>
      <c r="M15" s="354"/>
      <c r="N15" s="355"/>
      <c r="O15" s="89" t="str">
        <f>+IF(AND(ISBLANK(M15),ISBLANK(N15)),"Introducir Meta e Resultado",IF(ISBLANK(M15),"Introducir Meta",IF(ISBLANK(N15),"Introducir Resultado",IF(N15&gt;=M15,"Meta Conseguida","Meta Non Conseguida"))))</f>
        <v>Introducir Meta e Resultado</v>
      </c>
    </row>
    <row r="16" spans="1:15" ht="41.4">
      <c r="A16" s="54" t="s">
        <v>103</v>
      </c>
      <c r="B16" s="101" t="s">
        <v>290</v>
      </c>
      <c r="C16" s="102" t="s">
        <v>29</v>
      </c>
      <c r="D16" s="418" t="s">
        <v>291</v>
      </c>
      <c r="E16" s="356" t="s">
        <v>167</v>
      </c>
      <c r="F16" s="357" t="s">
        <v>690</v>
      </c>
      <c r="G16" s="89" t="str">
        <f t="shared" ref="G16:G21" si="3">+IF(ISBLANK(F16),"Introducir Resultado","Indicador Completado")</f>
        <v>Indicador Completado</v>
      </c>
      <c r="I16" s="356" t="s">
        <v>167</v>
      </c>
      <c r="J16" s="357"/>
      <c r="K16" s="89" t="str">
        <f t="shared" ref="K16:K19" si="4">+IF(ISBLANK(J16),"Introducir Resultado","Indicador Completado")</f>
        <v>Introducir Resultado</v>
      </c>
      <c r="M16" s="356" t="s">
        <v>167</v>
      </c>
      <c r="N16" s="357"/>
      <c r="O16" s="89" t="str">
        <f t="shared" ref="O16:O19" si="5">+IF(ISBLANK(N16),"Introducir Resultado","Indicador Completado")</f>
        <v>Introducir Resultado</v>
      </c>
    </row>
    <row r="17" spans="1:15" ht="41.4">
      <c r="A17" s="54" t="s">
        <v>104</v>
      </c>
      <c r="B17" s="101" t="s">
        <v>292</v>
      </c>
      <c r="C17" s="102" t="s">
        <v>30</v>
      </c>
      <c r="D17" s="418" t="s">
        <v>293</v>
      </c>
      <c r="E17" s="356" t="s">
        <v>167</v>
      </c>
      <c r="F17" s="357">
        <v>2</v>
      </c>
      <c r="G17" s="89" t="str">
        <f t="shared" si="3"/>
        <v>Indicador Completado</v>
      </c>
      <c r="I17" s="356" t="s">
        <v>167</v>
      </c>
      <c r="J17" s="357"/>
      <c r="K17" s="89" t="str">
        <f t="shared" si="4"/>
        <v>Introducir Resultado</v>
      </c>
      <c r="M17" s="356" t="s">
        <v>167</v>
      </c>
      <c r="N17" s="357"/>
      <c r="O17" s="89" t="str">
        <f t="shared" si="5"/>
        <v>Introducir Resultado</v>
      </c>
    </row>
    <row r="18" spans="1:15" ht="41.4">
      <c r="A18" s="54" t="s">
        <v>105</v>
      </c>
      <c r="B18" s="101" t="s">
        <v>128</v>
      </c>
      <c r="C18" s="102" t="s">
        <v>31</v>
      </c>
      <c r="D18" s="418" t="s">
        <v>294</v>
      </c>
      <c r="E18" s="356" t="s">
        <v>167</v>
      </c>
      <c r="F18" s="357">
        <v>98</v>
      </c>
      <c r="G18" s="89" t="str">
        <f t="shared" si="3"/>
        <v>Indicador Completado</v>
      </c>
      <c r="I18" s="356" t="s">
        <v>167</v>
      </c>
      <c r="J18" s="357"/>
      <c r="K18" s="89" t="str">
        <f t="shared" si="4"/>
        <v>Introducir Resultado</v>
      </c>
      <c r="M18" s="356" t="s">
        <v>167</v>
      </c>
      <c r="N18" s="357"/>
      <c r="O18" s="89" t="str">
        <f t="shared" si="5"/>
        <v>Introducir Resultado</v>
      </c>
    </row>
    <row r="19" spans="1:15" ht="41.4">
      <c r="A19" s="54" t="s">
        <v>106</v>
      </c>
      <c r="B19" s="101" t="s">
        <v>311</v>
      </c>
      <c r="C19" s="102" t="s">
        <v>29</v>
      </c>
      <c r="D19" s="418" t="s">
        <v>380</v>
      </c>
      <c r="E19" s="356" t="s">
        <v>167</v>
      </c>
      <c r="F19" s="357">
        <v>0</v>
      </c>
      <c r="G19" s="89" t="str">
        <f t="shared" si="3"/>
        <v>Indicador Completado</v>
      </c>
      <c r="I19" s="356" t="s">
        <v>167</v>
      </c>
      <c r="J19" s="357"/>
      <c r="K19" s="89" t="str">
        <f t="shared" si="4"/>
        <v>Introducir Resultado</v>
      </c>
      <c r="M19" s="356" t="s">
        <v>167</v>
      </c>
      <c r="N19" s="357"/>
      <c r="O19" s="89" t="str">
        <f t="shared" si="5"/>
        <v>Introducir Resultado</v>
      </c>
    </row>
    <row r="20" spans="1:15" ht="55.2">
      <c r="A20" s="54" t="s">
        <v>109</v>
      </c>
      <c r="B20" s="101" t="s">
        <v>269</v>
      </c>
      <c r="C20" s="102" t="s">
        <v>23</v>
      </c>
      <c r="D20" s="418" t="s">
        <v>295</v>
      </c>
      <c r="E20" s="358">
        <v>3</v>
      </c>
      <c r="F20" s="359">
        <v>3.5</v>
      </c>
      <c r="G20" s="89" t="str">
        <f>+IF(AND(ISBLANK(E20),ISBLANK(F20)),"Introducir Meta e Resultado",IF(ISBLANK(E20),"Introducir Meta",IF(ISBLANK(F20),"Introducir Resultado",IF(F20&gt;=E20,"Meta Conseguida","Meta Non Conseguida"))))</f>
        <v>Meta Conseguida</v>
      </c>
      <c r="I20" s="358"/>
      <c r="J20" s="359"/>
      <c r="K20" s="89" t="str">
        <f>+IF(AND(ISBLANK(I20),ISBLANK(J20)),"Introducir Meta e Resultado",IF(ISBLANK(I20),"Introducir Meta",IF(ISBLANK(J20),"Introducir Resultado",IF(J20&gt;=I20,"Meta Conseguida","Meta Non Conseguida"))))</f>
        <v>Introducir Meta e Resultado</v>
      </c>
      <c r="M20" s="358"/>
      <c r="N20" s="359"/>
      <c r="O20" s="89" t="str">
        <f>+IF(AND(ISBLANK(M20),ISBLANK(N20)),"Introducir Meta e Resultado",IF(ISBLANK(M20),"Introducir Meta",IF(ISBLANK(N20),"Introducir Resultado",IF(N20&gt;=M20,"Meta Conseguida","Meta Non Conseguida"))))</f>
        <v>Introducir Meta e Resultado</v>
      </c>
    </row>
    <row r="21" spans="1:15" ht="27.6">
      <c r="A21" s="54" t="s">
        <v>123</v>
      </c>
      <c r="B21" s="101" t="s">
        <v>174</v>
      </c>
      <c r="C21" s="102" t="s">
        <v>142</v>
      </c>
      <c r="D21" s="418" t="s">
        <v>296</v>
      </c>
      <c r="E21" s="356" t="s">
        <v>167</v>
      </c>
      <c r="F21" s="357">
        <v>5</v>
      </c>
      <c r="G21" s="89" t="str">
        <f t="shared" si="3"/>
        <v>Indicador Completado</v>
      </c>
      <c r="I21" s="356" t="s">
        <v>167</v>
      </c>
      <c r="J21" s="357"/>
      <c r="K21" s="89" t="str">
        <f t="shared" ref="K21" si="6">+IF(ISBLANK(J21),"Introducir Resultado","Indicador Completado")</f>
        <v>Introducir Resultado</v>
      </c>
      <c r="M21" s="356" t="s">
        <v>167</v>
      </c>
      <c r="N21" s="357"/>
      <c r="O21" s="89" t="str">
        <f t="shared" ref="O21" si="7">+IF(ISBLANK(N21),"Introducir Resultado","Indicador Completado")</f>
        <v>Introducir Resultado</v>
      </c>
    </row>
    <row r="22" spans="1:15" ht="41.4">
      <c r="A22" s="55" t="s">
        <v>124</v>
      </c>
      <c r="B22" s="103" t="s">
        <v>32</v>
      </c>
      <c r="C22" s="104" t="s">
        <v>142</v>
      </c>
      <c r="D22" s="419" t="s">
        <v>297</v>
      </c>
      <c r="E22" s="360">
        <v>1</v>
      </c>
      <c r="F22" s="361">
        <v>1</v>
      </c>
      <c r="G22" s="96" t="str">
        <f>+IF(AND(ISBLANK(E22),ISBLANK(F22)),"Introducir Meta e Resultado",IF(ISBLANK(E22),"Introducir Meta",IF(ISBLANK(F22),"Introducir Resultado",IF(F22&gt;=E22,"Meta Conseguida","Meta Non Conseguida"))))</f>
        <v>Meta Conseguida</v>
      </c>
      <c r="I22" s="360"/>
      <c r="J22" s="361"/>
      <c r="K22" s="96" t="str">
        <f>+IF(AND(ISBLANK(I22),ISBLANK(J22)),"Introducir Meta e Resultado",IF(ISBLANK(I22),"Introducir Meta",IF(ISBLANK(J22),"Introducir Resultado",IF(J22&gt;=I22,"Meta Conseguida","Meta Non Conseguida"))))</f>
        <v>Introducir Meta e Resultado</v>
      </c>
      <c r="M22" s="360"/>
      <c r="N22" s="361"/>
      <c r="O22" s="96" t="str">
        <f>+IF(AND(ISBLANK(M22),ISBLANK(N22)),"Introducir Meta e Resultado",IF(ISBLANK(M22),"Introducir Meta",IF(ISBLANK(N22),"Introducir Resultado",IF(N22&gt;=M22,"Meta Conseguida","Meta Non Conseguida"))))</f>
        <v>Introducir Meta e Resultado</v>
      </c>
    </row>
    <row r="23" spans="1:15" ht="24.9" customHeight="1">
      <c r="A23" s="183"/>
      <c r="B23" s="184"/>
      <c r="C23" s="184"/>
      <c r="D23" s="420"/>
      <c r="E23" s="350"/>
      <c r="F23" s="350"/>
      <c r="G23" s="27"/>
      <c r="I23" s="350"/>
      <c r="J23" s="350"/>
      <c r="K23" s="27"/>
      <c r="M23" s="369"/>
      <c r="N23" s="369"/>
    </row>
    <row r="24" spans="1:15" s="53" customFormat="1" ht="18.75" customHeight="1">
      <c r="A24" s="197" t="s">
        <v>26</v>
      </c>
      <c r="B24" s="198"/>
      <c r="C24" s="198"/>
      <c r="D24" s="421"/>
      <c r="E24" s="362"/>
      <c r="F24" s="362"/>
      <c r="G24" s="199"/>
      <c r="I24" s="362"/>
      <c r="J24" s="362"/>
      <c r="K24" s="199"/>
      <c r="M24" s="362"/>
      <c r="N24" s="362"/>
      <c r="O24" s="199"/>
    </row>
    <row r="25" spans="1:15" ht="18.75" customHeight="1">
      <c r="A25" s="97"/>
      <c r="B25" s="175"/>
      <c r="C25" s="175"/>
      <c r="D25" s="422"/>
      <c r="E25" s="350"/>
      <c r="F25" s="350"/>
      <c r="G25" s="28"/>
      <c r="I25" s="350"/>
      <c r="J25" s="350"/>
      <c r="K25" s="28"/>
      <c r="M25" s="369"/>
      <c r="N25" s="369"/>
    </row>
    <row r="26" spans="1:15" ht="36">
      <c r="A26" s="49" t="s">
        <v>127</v>
      </c>
      <c r="B26" s="99" t="s">
        <v>33</v>
      </c>
      <c r="C26" s="99" t="s">
        <v>34</v>
      </c>
      <c r="D26" s="423" t="s">
        <v>381</v>
      </c>
      <c r="E26" s="370">
        <f>+COUNTA(G27:G27)-COUNTIF(G27:G27,"Non hai indicador")-COUNTIF(G27:G27,"Introducir Meta e Resultado")</f>
        <v>0</v>
      </c>
      <c r="F26" s="371">
        <f>+COUNTIF(G27:G27,"Meta Conseguida")</f>
        <v>0</v>
      </c>
      <c r="G26" s="92" t="str">
        <f>+IF(F26=0,"Ningunha Meta Alcanzada",IF(F26=E26,"Meta Totalmente Alcanzada",IF(F26&gt;0,"Meta Parcialmente Alcanzada")))</f>
        <v>Ningunha Meta Alcanzada</v>
      </c>
      <c r="I26" s="370">
        <f>+COUNTA(K27:K27)-COUNTIF(K27:K27,"Non hai indicador")-COUNTIF(K27:K27,"Introducir Meta e Resultado")</f>
        <v>0</v>
      </c>
      <c r="J26" s="371">
        <f>+COUNTIF(K27:K27,"Meta Conseguida")</f>
        <v>0</v>
      </c>
      <c r="K26" s="92" t="str">
        <f>+IF(J26=0,"Ningunha Meta Alcanzada",IF(J26=I26,"Meta Totalmente Alcanzada",IF(J26&gt;0,"Meta Parcialmente Alcanzada")))</f>
        <v>Ningunha Meta Alcanzada</v>
      </c>
      <c r="M26" s="370">
        <f>+COUNTA(O27:O27)-COUNTIF(O27:O27,"Non hai indicador")-COUNTIF(O27:O27,"Introducir Meta e Resultado")</f>
        <v>0</v>
      </c>
      <c r="N26" s="371">
        <f>+COUNTIF(O27:O27,"Meta Conseguida")</f>
        <v>0</v>
      </c>
      <c r="O26" s="92" t="str">
        <f>+IF(N26=0,"Ningunha Meta Alcanzada",IF(N26=M26,"Meta Totalmente Alcanzada",IF(N26&gt;0,"Meta Parcialmente Alcanzada")))</f>
        <v>Ningunha Meta Alcanzada</v>
      </c>
    </row>
    <row r="27" spans="1:15" ht="31.2">
      <c r="A27" s="200" t="s">
        <v>131</v>
      </c>
      <c r="B27" s="93" t="s">
        <v>35</v>
      </c>
      <c r="C27" s="68" t="s">
        <v>34</v>
      </c>
      <c r="D27" s="424" t="s">
        <v>187</v>
      </c>
      <c r="E27" s="363"/>
      <c r="F27" s="364"/>
      <c r="G27" s="90" t="str">
        <f t="shared" ref="G27" si="8">+IF(AND(ISBLANK(E27),ISBLANK(F27)),"Introducir Meta e Resultado",IF(ISBLANK(E27),"Introducir Meta",IF(ISBLANK(F27),"Introducir Resultado",IF(F27&gt;=E27,"Meta Conseguida","Meta Non Conseguida"))))</f>
        <v>Introducir Meta e Resultado</v>
      </c>
      <c r="I27" s="363"/>
      <c r="J27" s="364"/>
      <c r="K27" s="90" t="str">
        <f t="shared" ref="K27" si="9">+IF(AND(ISBLANK(I27),ISBLANK(J27)),"Introducir Meta e Resultado",IF(ISBLANK(I27),"Introducir Meta",IF(ISBLANK(J27),"Introducir Resultado",IF(J27&gt;=I27,"Meta Conseguida","Meta Non Conseguida"))))</f>
        <v>Introducir Meta e Resultado</v>
      </c>
      <c r="M27" s="363"/>
      <c r="N27" s="364"/>
      <c r="O27" s="90" t="str">
        <f t="shared" ref="O27" si="10">+IF(AND(ISBLANK(M27),ISBLANK(N27)),"Introducir Meta e Resultado",IF(ISBLANK(M27),"Introducir Meta",IF(ISBLANK(N27),"Introducir Resultado",IF(N27&gt;=M27,"Meta Conseguida","Meta Non Conseguida"))))</f>
        <v>Introducir Meta e Resultado</v>
      </c>
    </row>
    <row r="28" spans="1:15">
      <c r="F28" s="196"/>
    </row>
    <row r="29" spans="1:15">
      <c r="F29" s="150"/>
    </row>
    <row r="30" spans="1:15">
      <c r="F30" s="150"/>
    </row>
    <row r="31" spans="1:15">
      <c r="F31" s="150"/>
    </row>
    <row r="32" spans="1:15">
      <c r="F32" s="150"/>
    </row>
    <row r="33" spans="6:6">
      <c r="F33" s="150"/>
    </row>
    <row r="34" spans="6:6">
      <c r="F34" s="150"/>
    </row>
    <row r="35" spans="6:6">
      <c r="F35" s="150"/>
    </row>
  </sheetData>
  <autoFilter ref="A5:G27" xr:uid="{00000000-0009-0000-0000-000001000000}"/>
  <mergeCells count="5">
    <mergeCell ref="A4:B4"/>
    <mergeCell ref="E4:G4"/>
    <mergeCell ref="A2:G2"/>
    <mergeCell ref="I4:K4"/>
    <mergeCell ref="M4:O4"/>
  </mergeCells>
  <conditionalFormatting sqref="F7">
    <cfRule type="cellIs" dxfId="5635" priority="186" operator="equal">
      <formula>0</formula>
    </cfRule>
  </conditionalFormatting>
  <conditionalFormatting sqref="F11">
    <cfRule type="cellIs" dxfId="5634" priority="180" operator="greaterThanOrEqual">
      <formula>E11</formula>
    </cfRule>
    <cfRule type="cellIs" dxfId="5633" priority="179" operator="lessThan">
      <formula>E11</formula>
    </cfRule>
  </conditionalFormatting>
  <conditionalFormatting sqref="F11:F19">
    <cfRule type="cellIs" dxfId="5632" priority="171" operator="equal">
      <formula>0</formula>
    </cfRule>
  </conditionalFormatting>
  <conditionalFormatting sqref="F15">
    <cfRule type="cellIs" dxfId="5631" priority="174" operator="greaterThanOrEqual">
      <formula>E15</formula>
    </cfRule>
    <cfRule type="cellIs" dxfId="5630" priority="173" operator="lessThan">
      <formula>E15</formula>
    </cfRule>
  </conditionalFormatting>
  <conditionalFormatting sqref="F20">
    <cfRule type="cellIs" dxfId="5629" priority="112" operator="equal">
      <formula>0</formula>
    </cfRule>
    <cfRule type="cellIs" dxfId="5628" priority="114" operator="greaterThanOrEqual">
      <formula>E20</formula>
    </cfRule>
    <cfRule type="cellIs" dxfId="5627" priority="113" operator="lessThan">
      <formula>E20</formula>
    </cfRule>
  </conditionalFormatting>
  <conditionalFormatting sqref="F21:F22">
    <cfRule type="cellIs" dxfId="5626" priority="168" operator="equal">
      <formula>0</formula>
    </cfRule>
  </conditionalFormatting>
  <conditionalFormatting sqref="F22">
    <cfRule type="cellIs" dxfId="5625" priority="170" operator="greaterThanOrEqual">
      <formula>E22</formula>
    </cfRule>
    <cfRule type="cellIs" dxfId="5624" priority="169" operator="lessThan">
      <formula>E22</formula>
    </cfRule>
  </conditionalFormatting>
  <conditionalFormatting sqref="F26">
    <cfRule type="cellIs" dxfId="5623" priority="141" operator="equal">
      <formula>0</formula>
    </cfRule>
    <cfRule type="cellIs" dxfId="5622" priority="143" operator="greaterThanOrEqual">
      <formula>$E26</formula>
    </cfRule>
    <cfRule type="cellIs" dxfId="5621" priority="142" operator="lessThan">
      <formula>$E26</formula>
    </cfRule>
  </conditionalFormatting>
  <conditionalFormatting sqref="F27 J27 N27">
    <cfRule type="cellIs" dxfId="5620" priority="149" operator="greaterThanOrEqual">
      <formula>E27</formula>
    </cfRule>
    <cfRule type="cellIs" dxfId="5619" priority="148" operator="lessThan">
      <formula>E27</formula>
    </cfRule>
    <cfRule type="cellIs" dxfId="5618" priority="147" operator="equal">
      <formula>0</formula>
    </cfRule>
  </conditionalFormatting>
  <conditionalFormatting sqref="G7">
    <cfRule type="cellIs" dxfId="5617" priority="164" operator="equal">
      <formula>"Meta no Conseguida"</formula>
    </cfRule>
    <cfRule type="cellIs" dxfId="5616" priority="163" operator="equal">
      <formula>"Resultado Introducido"</formula>
    </cfRule>
    <cfRule type="cellIs" dxfId="5615" priority="162" operator="equal">
      <formula>"Introducir resultado"</formula>
    </cfRule>
  </conditionalFormatting>
  <conditionalFormatting sqref="G10:G11">
    <cfRule type="cellIs" dxfId="5614" priority="117" operator="equal">
      <formula>"Meta non Conseguida"</formula>
    </cfRule>
    <cfRule type="cellIs" dxfId="5613" priority="116" operator="equal">
      <formula>"Meta Conseguida"</formula>
    </cfRule>
  </conditionalFormatting>
  <conditionalFormatting sqref="G10:G23">
    <cfRule type="cellIs" dxfId="5612" priority="109" operator="equal">
      <formula>"Introducir resultado"</formula>
    </cfRule>
  </conditionalFormatting>
  <conditionalFormatting sqref="G12:G14">
    <cfRule type="cellIs" dxfId="5611" priority="161" operator="equal">
      <formula>"Meta no Conseguida"</formula>
    </cfRule>
    <cfRule type="cellIs" dxfId="5610" priority="160" operator="equal">
      <formula>"Resultado Introducido"</formula>
    </cfRule>
  </conditionalFormatting>
  <conditionalFormatting sqref="G15">
    <cfRule type="cellIs" dxfId="5609" priority="128" operator="equal">
      <formula>"Meta non Conseguida"</formula>
    </cfRule>
    <cfRule type="cellIs" dxfId="5608" priority="127" operator="equal">
      <formula>"Meta Conseguida"</formula>
    </cfRule>
  </conditionalFormatting>
  <conditionalFormatting sqref="G16:G19">
    <cfRule type="cellIs" dxfId="5607" priority="155" operator="equal">
      <formula>"Meta no Conseguida"</formula>
    </cfRule>
    <cfRule type="cellIs" dxfId="5606" priority="154" operator="equal">
      <formula>"Indicador Completado"</formula>
    </cfRule>
  </conditionalFormatting>
  <conditionalFormatting sqref="G20">
    <cfRule type="cellIs" dxfId="5605" priority="110" operator="equal">
      <formula>"Meta Conseguida"</formula>
    </cfRule>
    <cfRule type="cellIs" dxfId="5604" priority="111" operator="equal">
      <formula>"Meta non Conseguida"</formula>
    </cfRule>
  </conditionalFormatting>
  <conditionalFormatting sqref="G21">
    <cfRule type="cellIs" dxfId="5603" priority="152" operator="equal">
      <formula>"Meta no Conseguida"</formula>
    </cfRule>
    <cfRule type="cellIs" dxfId="5602" priority="151" operator="equal">
      <formula>"Indicador Completado"</formula>
    </cfRule>
  </conditionalFormatting>
  <conditionalFormatting sqref="G22">
    <cfRule type="cellIs" dxfId="5601" priority="167" operator="equal">
      <formula>"Meta non Conseguida"</formula>
    </cfRule>
  </conditionalFormatting>
  <conditionalFormatting sqref="G22:G23">
    <cfRule type="cellIs" dxfId="5600" priority="166" operator="equal">
      <formula>"Meta Conseguida"</formula>
    </cfRule>
  </conditionalFormatting>
  <conditionalFormatting sqref="G23">
    <cfRule type="cellIs" dxfId="5599" priority="189" operator="equal">
      <formula>"Meta no Conseguida"</formula>
    </cfRule>
  </conditionalFormatting>
  <conditionalFormatting sqref="G26">
    <cfRule type="cellIs" dxfId="5598" priority="140" operator="equal">
      <formula>"Ningunha Meta Alcanzada"</formula>
    </cfRule>
    <cfRule type="cellIs" dxfId="5597" priority="139" operator="equal">
      <formula>"Meta Parcialmente Alcanzada"</formula>
    </cfRule>
    <cfRule type="cellIs" dxfId="5596" priority="138" operator="equal">
      <formula>"Meta Totalmente Alcanzada"</formula>
    </cfRule>
  </conditionalFormatting>
  <conditionalFormatting sqref="G27">
    <cfRule type="cellIs" dxfId="5595" priority="146" operator="equal">
      <formula>"Meta non Conseguida"</formula>
    </cfRule>
    <cfRule type="cellIs" dxfId="5594" priority="144" operator="equal">
      <formula>"Introducir resultado"</formula>
    </cfRule>
    <cfRule type="cellIs" dxfId="5593" priority="145" operator="equal">
      <formula>"Meta Conseguida"</formula>
    </cfRule>
  </conditionalFormatting>
  <conditionalFormatting sqref="J7">
    <cfRule type="cellIs" dxfId="5592" priority="125" operator="equal">
      <formula>0</formula>
    </cfRule>
  </conditionalFormatting>
  <conditionalFormatting sqref="J10">
    <cfRule type="cellIs" dxfId="5591" priority="134" operator="lessThanOrEqual">
      <formula>I10</formula>
    </cfRule>
    <cfRule type="cellIs" dxfId="5590" priority="133" operator="greaterThan">
      <formula>I10</formula>
    </cfRule>
  </conditionalFormatting>
  <conditionalFormatting sqref="J10:J20">
    <cfRule type="cellIs" dxfId="5589" priority="43" operator="equal">
      <formula>0</formula>
    </cfRule>
  </conditionalFormatting>
  <conditionalFormatting sqref="J11">
    <cfRule type="cellIs" dxfId="5588" priority="75" operator="lessThan">
      <formula>I11</formula>
    </cfRule>
    <cfRule type="cellIs" dxfId="5587" priority="76" operator="greaterThanOrEqual">
      <formula>I11</formula>
    </cfRule>
  </conditionalFormatting>
  <conditionalFormatting sqref="J15">
    <cfRule type="cellIs" dxfId="5586" priority="70" operator="greaterThanOrEqual">
      <formula>I15</formula>
    </cfRule>
    <cfRule type="cellIs" dxfId="5585" priority="69" operator="lessThan">
      <formula>I15</formula>
    </cfRule>
  </conditionalFormatting>
  <conditionalFormatting sqref="J20">
    <cfRule type="cellIs" dxfId="5584" priority="45" operator="greaterThanOrEqual">
      <formula>I20</formula>
    </cfRule>
    <cfRule type="cellIs" dxfId="5583" priority="44" operator="lessThan">
      <formula>I20</formula>
    </cfRule>
  </conditionalFormatting>
  <conditionalFormatting sqref="J21:J22">
    <cfRule type="cellIs" dxfId="5582" priority="64" operator="equal">
      <formula>0</formula>
    </cfRule>
  </conditionalFormatting>
  <conditionalFormatting sqref="J22">
    <cfRule type="cellIs" dxfId="5581" priority="66" operator="greaterThanOrEqual">
      <formula>I22</formula>
    </cfRule>
    <cfRule type="cellIs" dxfId="5580" priority="65" operator="lessThan">
      <formula>I22</formula>
    </cfRule>
  </conditionalFormatting>
  <conditionalFormatting sqref="J26">
    <cfRule type="cellIs" dxfId="5579" priority="100" operator="equal">
      <formula>0</formula>
    </cfRule>
    <cfRule type="cellIs" dxfId="5578" priority="102" operator="greaterThanOrEqual">
      <formula>$E26</formula>
    </cfRule>
    <cfRule type="cellIs" dxfId="5577" priority="101" operator="lessThan">
      <formula>$E26</formula>
    </cfRule>
  </conditionalFormatting>
  <conditionalFormatting sqref="K7">
    <cfRule type="cellIs" dxfId="5576" priority="123" operator="equal">
      <formula>"Resultado Introducido"</formula>
    </cfRule>
    <cfRule type="cellIs" dxfId="5575" priority="122" operator="equal">
      <formula>"Introducir resultado"</formula>
    </cfRule>
    <cfRule type="cellIs" dxfId="5574" priority="124" operator="equal">
      <formula>"Meta no Conseguida"</formula>
    </cfRule>
  </conditionalFormatting>
  <conditionalFormatting sqref="K10:K11">
    <cfRule type="cellIs" dxfId="5573" priority="73" operator="equal">
      <formula>"Meta non Conseguida"</formula>
    </cfRule>
    <cfRule type="cellIs" dxfId="5572" priority="72" operator="equal">
      <formula>"Meta Conseguida"</formula>
    </cfRule>
  </conditionalFormatting>
  <conditionalFormatting sqref="K10:K23">
    <cfRule type="cellIs" dxfId="5571" priority="40" operator="equal">
      <formula>"Introducir resultado"</formula>
    </cfRule>
  </conditionalFormatting>
  <conditionalFormatting sqref="K12:K14">
    <cfRule type="cellIs" dxfId="5570" priority="59" operator="equal">
      <formula>"Resultado Introducido"</formula>
    </cfRule>
    <cfRule type="cellIs" dxfId="5569" priority="60" operator="equal">
      <formula>"Meta no Conseguida"</formula>
    </cfRule>
  </conditionalFormatting>
  <conditionalFormatting sqref="K15">
    <cfRule type="cellIs" dxfId="5568" priority="47" operator="equal">
      <formula>"Meta Conseguida"</formula>
    </cfRule>
    <cfRule type="cellIs" dxfId="5567" priority="48" operator="equal">
      <formula>"Meta non Conseguida"</formula>
    </cfRule>
  </conditionalFormatting>
  <conditionalFormatting sqref="K16:K19">
    <cfRule type="cellIs" dxfId="5566" priority="54" operator="equal">
      <formula>"Meta no Conseguida"</formula>
    </cfRule>
    <cfRule type="cellIs" dxfId="5565" priority="53" operator="equal">
      <formula>"Indicador Completado"</formula>
    </cfRule>
  </conditionalFormatting>
  <conditionalFormatting sqref="K20">
    <cfRule type="cellIs" dxfId="5564" priority="41" operator="equal">
      <formula>"Meta Conseguida"</formula>
    </cfRule>
    <cfRule type="cellIs" dxfId="5563" priority="42" operator="equal">
      <formula>"Meta non Conseguida"</formula>
    </cfRule>
  </conditionalFormatting>
  <conditionalFormatting sqref="K21">
    <cfRule type="cellIs" dxfId="5562" priority="50" operator="equal">
      <formula>"Indicador Completado"</formula>
    </cfRule>
    <cfRule type="cellIs" dxfId="5561" priority="51" operator="equal">
      <formula>"Meta no Conseguida"</formula>
    </cfRule>
  </conditionalFormatting>
  <conditionalFormatting sqref="K22">
    <cfRule type="cellIs" dxfId="5560" priority="63" operator="equal">
      <formula>"Meta non Conseguida"</formula>
    </cfRule>
  </conditionalFormatting>
  <conditionalFormatting sqref="K22:K23">
    <cfRule type="cellIs" dxfId="5559" priority="62" operator="equal">
      <formula>"Meta Conseguida"</formula>
    </cfRule>
  </conditionalFormatting>
  <conditionalFormatting sqref="K23">
    <cfRule type="cellIs" dxfId="5558" priority="184" operator="equal">
      <formula>"Meta no Conseguida"</formula>
    </cfRule>
  </conditionalFormatting>
  <conditionalFormatting sqref="K26">
    <cfRule type="cellIs" dxfId="5557" priority="99" operator="equal">
      <formula>"Ningunha Meta Alcanzada"</formula>
    </cfRule>
    <cfRule type="cellIs" dxfId="5556" priority="98" operator="equal">
      <formula>"Meta Parcialmente Alcanzada"</formula>
    </cfRule>
    <cfRule type="cellIs" dxfId="5555" priority="97" operator="equal">
      <formula>"Meta Totalmente Alcanzada"</formula>
    </cfRule>
  </conditionalFormatting>
  <conditionalFormatting sqref="K27">
    <cfRule type="cellIs" dxfId="5554" priority="103" operator="equal">
      <formula>"Introducir resultado"</formula>
    </cfRule>
    <cfRule type="cellIs" dxfId="5553" priority="104" operator="equal">
      <formula>"Meta Conseguida"</formula>
    </cfRule>
    <cfRule type="cellIs" dxfId="5552" priority="105" operator="equal">
      <formula>"Meta non Conseguida"</formula>
    </cfRule>
  </conditionalFormatting>
  <conditionalFormatting sqref="N7">
    <cfRule type="cellIs" dxfId="5551" priority="121" operator="equal">
      <formula>0</formula>
    </cfRule>
  </conditionalFormatting>
  <conditionalFormatting sqref="N10">
    <cfRule type="cellIs" dxfId="5550" priority="84" operator="lessThanOrEqual">
      <formula>M10</formula>
    </cfRule>
    <cfRule type="cellIs" dxfId="5549" priority="83" operator="greaterThan">
      <formula>M10</formula>
    </cfRule>
  </conditionalFormatting>
  <conditionalFormatting sqref="N10:N20">
    <cfRule type="cellIs" dxfId="5548" priority="4" operator="equal">
      <formula>0</formula>
    </cfRule>
  </conditionalFormatting>
  <conditionalFormatting sqref="N11">
    <cfRule type="cellIs" dxfId="5547" priority="36" operator="lessThan">
      <formula>M11</formula>
    </cfRule>
    <cfRule type="cellIs" dxfId="5546" priority="37" operator="greaterThanOrEqual">
      <formula>M11</formula>
    </cfRule>
  </conditionalFormatting>
  <conditionalFormatting sqref="N15">
    <cfRule type="cellIs" dxfId="5545" priority="31" operator="greaterThanOrEqual">
      <formula>M15</formula>
    </cfRule>
    <cfRule type="cellIs" dxfId="5544" priority="30" operator="lessThan">
      <formula>M15</formula>
    </cfRule>
  </conditionalFormatting>
  <conditionalFormatting sqref="N20">
    <cfRule type="cellIs" dxfId="5543" priority="6" operator="greaterThanOrEqual">
      <formula>M20</formula>
    </cfRule>
    <cfRule type="cellIs" dxfId="5542" priority="5" operator="lessThan">
      <formula>M20</formula>
    </cfRule>
  </conditionalFormatting>
  <conditionalFormatting sqref="N21:N22">
    <cfRule type="cellIs" dxfId="5541" priority="25" operator="equal">
      <formula>0</formula>
    </cfRule>
  </conditionalFormatting>
  <conditionalFormatting sqref="N22">
    <cfRule type="cellIs" dxfId="5540" priority="27" operator="greaterThanOrEqual">
      <formula>M22</formula>
    </cfRule>
    <cfRule type="cellIs" dxfId="5539" priority="26" operator="lessThan">
      <formula>M22</formula>
    </cfRule>
  </conditionalFormatting>
  <conditionalFormatting sqref="N26">
    <cfRule type="cellIs" dxfId="5538" priority="88" operator="equal">
      <formula>0</formula>
    </cfRule>
    <cfRule type="cellIs" dxfId="5537" priority="89" operator="lessThan">
      <formula>$E26</formula>
    </cfRule>
    <cfRule type="cellIs" dxfId="5536" priority="90" operator="greaterThanOrEqual">
      <formula>$E26</formula>
    </cfRule>
  </conditionalFormatting>
  <conditionalFormatting sqref="O7">
    <cfRule type="cellIs" dxfId="5535" priority="120" operator="equal">
      <formula>"Meta no Conseguida"</formula>
    </cfRule>
    <cfRule type="cellIs" dxfId="5534" priority="119" operator="equal">
      <formula>"Resultado Introducido"</formula>
    </cfRule>
    <cfRule type="cellIs" dxfId="5533" priority="118" operator="equal">
      <formula>"Introducir resultado"</formula>
    </cfRule>
  </conditionalFormatting>
  <conditionalFormatting sqref="O10:O11">
    <cfRule type="cellIs" dxfId="5532" priority="34" operator="equal">
      <formula>"Meta non Conseguida"</formula>
    </cfRule>
    <cfRule type="cellIs" dxfId="5531" priority="33" operator="equal">
      <formula>"Meta Conseguida"</formula>
    </cfRule>
  </conditionalFormatting>
  <conditionalFormatting sqref="O10:O22">
    <cfRule type="cellIs" dxfId="5530" priority="1" operator="equal">
      <formula>"Introducir resultado"</formula>
    </cfRule>
  </conditionalFormatting>
  <conditionalFormatting sqref="O12:O14">
    <cfRule type="cellIs" dxfId="5529" priority="20" operator="equal">
      <formula>"Resultado Introducido"</formula>
    </cfRule>
    <cfRule type="cellIs" dxfId="5528" priority="21" operator="equal">
      <formula>"Meta no Conseguida"</formula>
    </cfRule>
  </conditionalFormatting>
  <conditionalFormatting sqref="O15">
    <cfRule type="cellIs" dxfId="5527" priority="9" operator="equal">
      <formula>"Meta non Conseguida"</formula>
    </cfRule>
    <cfRule type="cellIs" dxfId="5526" priority="8" operator="equal">
      <formula>"Meta Conseguida"</formula>
    </cfRule>
  </conditionalFormatting>
  <conditionalFormatting sqref="O16:O19">
    <cfRule type="cellIs" dxfId="5525" priority="15" operator="equal">
      <formula>"Meta no Conseguida"</formula>
    </cfRule>
    <cfRule type="cellIs" dxfId="5524" priority="14" operator="equal">
      <formula>"Indicador Completado"</formula>
    </cfRule>
  </conditionalFormatting>
  <conditionalFormatting sqref="O20">
    <cfRule type="cellIs" dxfId="5523" priority="3" operator="equal">
      <formula>"Meta non Conseguida"</formula>
    </cfRule>
    <cfRule type="cellIs" dxfId="5522" priority="2" operator="equal">
      <formula>"Meta Conseguida"</formula>
    </cfRule>
  </conditionalFormatting>
  <conditionalFormatting sqref="O21">
    <cfRule type="cellIs" dxfId="5521" priority="12" operator="equal">
      <formula>"Meta no Conseguida"</formula>
    </cfRule>
    <cfRule type="cellIs" dxfId="5520" priority="11" operator="equal">
      <formula>"Indicador Completado"</formula>
    </cfRule>
  </conditionalFormatting>
  <conditionalFormatting sqref="O22">
    <cfRule type="cellIs" dxfId="5519" priority="23" operator="equal">
      <formula>"Meta Conseguida"</formula>
    </cfRule>
    <cfRule type="cellIs" dxfId="5518" priority="24" operator="equal">
      <formula>"Meta non Conseguida"</formula>
    </cfRule>
  </conditionalFormatting>
  <conditionalFormatting sqref="O26">
    <cfRule type="cellIs" dxfId="5517" priority="85" operator="equal">
      <formula>"Meta Totalmente Alcanzada"</formula>
    </cfRule>
    <cfRule type="cellIs" dxfId="5516" priority="86" operator="equal">
      <formula>"Meta Parcialmente Alcanzada"</formula>
    </cfRule>
    <cfRule type="cellIs" dxfId="5515" priority="87" operator="equal">
      <formula>"Ningunha Meta Alcanzada"</formula>
    </cfRule>
  </conditionalFormatting>
  <conditionalFormatting sqref="O27">
    <cfRule type="cellIs" dxfId="5514" priority="91" operator="equal">
      <formula>"Introducir resultado"</formula>
    </cfRule>
    <cfRule type="cellIs" dxfId="5513" priority="92" operator="equal">
      <formula>"Meta Conseguida"</formula>
    </cfRule>
    <cfRule type="cellIs" dxfId="5512" priority="93" operator="equal">
      <formula>"Meta non Conseguida"</formula>
    </cfRule>
  </conditionalFormatting>
  <pageMargins left="0.70866141732283505" right="0.70866141732283505" top="0.74803149606299202" bottom="0.74803149606299202" header="0.31496062992126" footer="0.31496062992126"/>
  <pageSetup paperSize="9" scale="5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O96"/>
  <sheetViews>
    <sheetView zoomScale="85" zoomScaleNormal="85" workbookViewId="0">
      <pane ySplit="5" topLeftCell="A69" activePane="bottomLeft" state="frozen"/>
      <selection pane="bottomLeft" activeCell="F73" sqref="F73"/>
    </sheetView>
  </sheetViews>
  <sheetFormatPr baseColWidth="10" defaultColWidth="11.44140625" defaultRowHeight="14.4"/>
  <cols>
    <col min="1" max="1" width="5.6640625" style="3" customWidth="1"/>
    <col min="2" max="2" width="38.6640625" style="1" customWidth="1"/>
    <col min="3" max="3" width="33.6640625" style="1" customWidth="1"/>
    <col min="4" max="4" width="73.6640625" style="1" customWidth="1"/>
    <col min="5" max="5" width="12.6640625" style="3" customWidth="1"/>
    <col min="6" max="6" width="12.6640625" style="19" customWidth="1"/>
    <col min="7" max="7" width="26.6640625" style="1" customWidth="1"/>
    <col min="8" max="8" width="113.44140625" style="2" customWidth="1"/>
    <col min="9" max="10" width="12.6640625" style="2" customWidth="1"/>
    <col min="11" max="11" width="26.6640625" style="2" customWidth="1"/>
    <col min="12" max="12" width="1.6640625" style="2" customWidth="1"/>
    <col min="13" max="13" width="11.44140625" style="2"/>
    <col min="14" max="14" width="12.5546875" style="2" bestFit="1" customWidth="1"/>
    <col min="15" max="15" width="26.6640625" style="2" customWidth="1"/>
    <col min="16" max="16384" width="11.44140625" style="2"/>
  </cols>
  <sheetData>
    <row r="1" spans="1:15" ht="15" thickBot="1">
      <c r="E1" s="1"/>
      <c r="F1" s="1"/>
    </row>
    <row r="2" spans="1:15" s="1" customFormat="1" ht="29.25" customHeight="1" thickBot="1">
      <c r="A2" s="560" t="s">
        <v>237</v>
      </c>
      <c r="B2" s="561"/>
      <c r="C2" s="561"/>
      <c r="D2" s="561"/>
      <c r="E2" s="561"/>
      <c r="F2" s="561"/>
      <c r="G2" s="562"/>
    </row>
    <row r="3" spans="1:15" s="1" customFormat="1" ht="6" customHeight="1" thickBot="1">
      <c r="A3" s="65"/>
      <c r="B3" s="65"/>
      <c r="C3" s="65"/>
      <c r="D3" s="65"/>
      <c r="E3" s="65"/>
      <c r="F3" s="24"/>
      <c r="G3" s="65"/>
      <c r="I3" s="65"/>
      <c r="J3" s="24"/>
      <c r="K3" s="65"/>
    </row>
    <row r="4" spans="1:15" ht="36.75" customHeight="1" thickBot="1">
      <c r="A4" s="555" t="s">
        <v>146</v>
      </c>
      <c r="B4" s="556"/>
      <c r="C4" s="563" t="s">
        <v>96</v>
      </c>
      <c r="D4" s="559"/>
      <c r="E4" s="557" t="str">
        <f>+Centro!E4</f>
        <v>Curso 2023/2024</v>
      </c>
      <c r="F4" s="558"/>
      <c r="G4" s="559"/>
      <c r="I4" s="557" t="str">
        <f>+Centro!I4</f>
        <v>Curso X+1</v>
      </c>
      <c r="J4" s="558"/>
      <c r="K4" s="559"/>
      <c r="M4" s="557" t="str">
        <f>+Centro!M4</f>
        <v>Curso X+2</v>
      </c>
      <c r="N4" s="558"/>
      <c r="O4" s="559"/>
    </row>
    <row r="5" spans="1:15" ht="39" customHeight="1" thickBot="1">
      <c r="A5" s="187" t="s">
        <v>147</v>
      </c>
      <c r="B5" s="187" t="s">
        <v>87</v>
      </c>
      <c r="C5" s="187" t="s">
        <v>97</v>
      </c>
      <c r="D5" s="412" t="s">
        <v>158</v>
      </c>
      <c r="E5" s="412" t="s">
        <v>1</v>
      </c>
      <c r="F5" s="428" t="s">
        <v>2</v>
      </c>
      <c r="G5" s="62" t="s">
        <v>259</v>
      </c>
      <c r="I5" s="412" t="s">
        <v>1</v>
      </c>
      <c r="J5" s="428" t="s">
        <v>2</v>
      </c>
      <c r="K5" s="62" t="s">
        <v>259</v>
      </c>
      <c r="M5" s="412" t="s">
        <v>1</v>
      </c>
      <c r="N5" s="428" t="s">
        <v>2</v>
      </c>
      <c r="O5" s="62" t="s">
        <v>259</v>
      </c>
    </row>
    <row r="6" spans="1:15" s="53" customFormat="1" ht="18.75" customHeight="1">
      <c r="A6" s="31" t="s">
        <v>0</v>
      </c>
      <c r="B6" s="32"/>
      <c r="C6" s="32"/>
      <c r="D6" s="413"/>
      <c r="E6" s="429"/>
      <c r="F6" s="429"/>
      <c r="G6" s="34"/>
      <c r="I6" s="429"/>
      <c r="J6" s="429"/>
      <c r="K6" s="34"/>
      <c r="M6" s="429"/>
      <c r="N6" s="429"/>
      <c r="O6" s="34"/>
    </row>
    <row r="7" spans="1:15" ht="55.2">
      <c r="A7" s="106" t="s">
        <v>169</v>
      </c>
      <c r="B7" s="98" t="s">
        <v>277</v>
      </c>
      <c r="C7" s="98" t="s">
        <v>306</v>
      </c>
      <c r="D7" s="467" t="s">
        <v>439</v>
      </c>
      <c r="E7" s="372">
        <v>135</v>
      </c>
      <c r="F7" s="373">
        <v>118</v>
      </c>
      <c r="G7" s="89" t="str">
        <f>+IF(AND(ISBLANK(E7),ISBLANK(F7)),"Introducir Meta e Resultado",IF(ISBLANK(E7),"Introducir Meta",IF(ISBLANK(F7),"Introducir Resultado",IF(F7&gt;=E7,"Meta Conseguida","Meta Non Conseguida"))))</f>
        <v>Meta Non Conseguida</v>
      </c>
      <c r="I7" s="372"/>
      <c r="J7" s="373"/>
      <c r="K7" s="89" t="str">
        <f>+IF(AND(ISBLANK(I7),ISBLANK(J7)),"Introducir Meta e Resultado",IF(ISBLANK(I7),"Introducir Meta",IF(ISBLANK(J7),"Introducir Resultado",IF(J7&gt;=I7,"Meta Conseguida","Meta Non Conseguida"))))</f>
        <v>Introducir Meta e Resultado</v>
      </c>
      <c r="M7" s="372"/>
      <c r="N7" s="373"/>
      <c r="O7" s="89" t="str">
        <f>+IF(AND(ISBLANK(M7),ISBLANK(N7)),"Introducir Meta e Resultado",IF(ISBLANK(M7),"Introducir Meta",IF(ISBLANK(N7),"Introducir Resultado",IF(N7&gt;=M7,"Meta Conseguida","Meta Non Conseguida"))))</f>
        <v>Introducir Meta e Resultado</v>
      </c>
    </row>
    <row r="8" spans="1:15" ht="36">
      <c r="A8" s="110" t="s">
        <v>3</v>
      </c>
      <c r="B8" s="66" t="s">
        <v>74</v>
      </c>
      <c r="C8" s="66" t="s">
        <v>4</v>
      </c>
      <c r="D8" s="430" t="s">
        <v>339</v>
      </c>
      <c r="E8" s="431">
        <f>+COUNTA(F9:F10)</f>
        <v>2</v>
      </c>
      <c r="F8" s="432">
        <f>+COUNTIF(G9:G10,"No hay Meta")</f>
        <v>2</v>
      </c>
      <c r="G8" s="92" t="str">
        <f>+IF(F8=0,"Ningunha Meta Alcanzada",IF(F8&gt;=E8,"No hay Meta",IF(F8&gt;0,"Meta Parcialmente Alcanzada")))</f>
        <v>No hay Meta</v>
      </c>
      <c r="H8" s="287"/>
      <c r="I8" s="431">
        <f>+COUNTA(I9:I10)</f>
        <v>0</v>
      </c>
      <c r="J8" s="432">
        <f>+COUNTIF(K9:K10,"Meta Conseguida")</f>
        <v>0</v>
      </c>
      <c r="K8" s="92" t="str">
        <f>+IF(J8=0,"Ningunha Meta Alcanzada",IF(J8&gt;=I8,"Meta Totalmente Alcanzada",IF(J8&gt;0,"Meta Parcialmente Alcanzada")))</f>
        <v>Ningunha Meta Alcanzada</v>
      </c>
      <c r="M8" s="431">
        <f>+COUNTA(M9:M10)</f>
        <v>0</v>
      </c>
      <c r="N8" s="432">
        <f>+COUNTIF(O9:O10,"Meta Conseguida")</f>
        <v>0</v>
      </c>
      <c r="O8" s="92" t="str">
        <f>+IF(N8=0,"Ningunha Meta Alcanzada",IF(N8&gt;=M8,"Meta Totalmente Alcanzada",IF(N8&gt;0,"Meta Parcialmente Alcanzada")))</f>
        <v>Ningunha Meta Alcanzada</v>
      </c>
    </row>
    <row r="9" spans="1:15" ht="69">
      <c r="A9" s="59" t="s">
        <v>69</v>
      </c>
      <c r="B9" s="68" t="s">
        <v>313</v>
      </c>
      <c r="C9" s="68" t="s">
        <v>4</v>
      </c>
      <c r="D9" s="433" t="s">
        <v>440</v>
      </c>
      <c r="E9" s="374"/>
      <c r="F9" s="375">
        <v>6</v>
      </c>
      <c r="G9" s="90" t="str">
        <f>+IF(AND(ISBLANK(E9),ISBLANK(F9)),"Introducir Meta e Resultado",IF(ISBLANK(E9),"No hay Meta",IF(ISBLANK(F9),"Introducir Resultado",IF(F9&gt;=E9,"Meta Conseguida","Meta Non Conseguida"))))</f>
        <v>No hay Meta</v>
      </c>
      <c r="I9" s="374"/>
      <c r="J9" s="375"/>
      <c r="K9" s="90" t="str">
        <f t="shared" ref="K9:K10" si="0">+IF(AND(ISBLANK(I9),ISBLANK(J9)),"Introducir Meta e Resultado",IF(ISBLANK(I9),"Introducir Meta",IF(ISBLANK(J9),"Introducir Resultado",IF(J9&gt;=I9,"Meta Conseguida","Meta Non Conseguida"))))</f>
        <v>Introducir Meta e Resultado</v>
      </c>
      <c r="M9" s="374"/>
      <c r="N9" s="375"/>
      <c r="O9" s="90" t="str">
        <f t="shared" ref="O9:O10" si="1">+IF(AND(ISBLANK(M9),ISBLANK(N9)),"Introducir Meta e Resultado",IF(ISBLANK(M9),"Introducir Meta",IF(ISBLANK(N9),"Introducir Resultado",IF(N9&gt;=M9,"Meta Conseguida","Meta Non Conseguida"))))</f>
        <v>Introducir Meta e Resultado</v>
      </c>
    </row>
    <row r="10" spans="1:15" ht="55.2">
      <c r="A10" s="60" t="s">
        <v>70</v>
      </c>
      <c r="B10" s="67" t="s">
        <v>178</v>
      </c>
      <c r="C10" s="67" t="s">
        <v>4</v>
      </c>
      <c r="D10" s="434" t="s">
        <v>314</v>
      </c>
      <c r="E10" s="376"/>
      <c r="F10" s="375">
        <f>+IFERROR(F$9/F$87,0)</f>
        <v>1.1029411764705883E-2</v>
      </c>
      <c r="G10" s="91" t="str">
        <f>+IF(AND(ISBLANK(E10),ISBLANK(F10)),"Introducir Meta e Resultado",IF(ISBLANK(E10),"No hay Meta",IF(ISBLANK(F10),"Introducir Resultado",IF(F10&gt;=E10,"Meta Conseguida","Meta Non Conseguida"))))</f>
        <v>No hay Meta</v>
      </c>
      <c r="I10" s="376"/>
      <c r="J10" s="375">
        <f>+IFERROR(J$9/J$87,0)</f>
        <v>0</v>
      </c>
      <c r="K10" s="91" t="str">
        <f t="shared" si="0"/>
        <v>Introducir Meta</v>
      </c>
      <c r="M10" s="376"/>
      <c r="N10" s="375">
        <f>+IFERROR(N$9/N$87,0)</f>
        <v>0</v>
      </c>
      <c r="O10" s="91" t="str">
        <f t="shared" si="1"/>
        <v>Introducir Meta</v>
      </c>
    </row>
    <row r="11" spans="1:15" ht="27.6">
      <c r="A11" s="106" t="s">
        <v>5</v>
      </c>
      <c r="B11" s="98" t="s">
        <v>71</v>
      </c>
      <c r="C11" s="98" t="s">
        <v>188</v>
      </c>
      <c r="D11" s="435" t="s">
        <v>340</v>
      </c>
      <c r="E11" s="402">
        <f>+F11+COUNTIF(G$7:G$10,"Meta non Conseguida")+COUNTIF(G$12:G$93,"Meta non Conseguida")</f>
        <v>59</v>
      </c>
      <c r="F11" s="407">
        <f>+COUNTIF(G$6:G$10,"No hay Meta")+COUNTIF(G$6:G$10,"Meta Conseguida")+COUNTIF(G$12:G$93,"No hay Meta")+COUNTIF(G$12:G$93,"Meta Conseguida")</f>
        <v>49</v>
      </c>
      <c r="G11" s="411">
        <f>+IFERROR(F11/E11,"Introducir Meta")</f>
        <v>0.83050847457627119</v>
      </c>
      <c r="I11" s="402">
        <f>+J11+COUNTIF(K$7:K$10,"Meta non Conseguida")+COUNTIF(K$12:K$93,"Meta non Conseguida")</f>
        <v>0</v>
      </c>
      <c r="J11" s="407">
        <f>+COUNTIF(K$6:K$10,"Meta Conseguida")+COUNTIF(K$12:K$93,"Meta Conseguida")</f>
        <v>0</v>
      </c>
      <c r="K11" s="411" t="str">
        <f>+IFERROR(J11/I11,"Introducir Meta")</f>
        <v>Introducir Meta</v>
      </c>
      <c r="M11" s="402">
        <f>+N11+COUNTIF(O$7:O$10,"Meta non Conseguida")+COUNTIF(O$12:O$93,"Meta non Conseguida")</f>
        <v>0</v>
      </c>
      <c r="N11" s="407">
        <f>+COUNTIF(O$6:O$10,"Meta Conseguida")+COUNTIF(O$12:O$93,"Meta Conseguida")</f>
        <v>0</v>
      </c>
      <c r="O11" s="411" t="str">
        <f>+IFERROR(N11/M11,"Introducir Meta")</f>
        <v>Introducir Meta</v>
      </c>
    </row>
    <row r="12" spans="1:15" ht="36">
      <c r="A12" s="110" t="s">
        <v>68</v>
      </c>
      <c r="B12" s="66" t="s">
        <v>341</v>
      </c>
      <c r="C12" s="66" t="s">
        <v>7</v>
      </c>
      <c r="D12" s="430" t="s">
        <v>342</v>
      </c>
      <c r="E12" s="431">
        <f>+COUNTA(F13:F14)</f>
        <v>2</v>
      </c>
      <c r="F12" s="432">
        <f>+COUNTIF(G13:G14,"No hay Meta")</f>
        <v>2</v>
      </c>
      <c r="G12" s="92" t="str">
        <f>+IF(F12=0,"Ningunha Meta Alcanzada",IF(F12&gt;=E12,"No hay Meta",IF(F12&gt;0,"Meta Parcialmente Alcanzada")))</f>
        <v>No hay Meta</v>
      </c>
      <c r="H12" s="287"/>
      <c r="I12" s="431">
        <f>+COUNTA(I13:I14)</f>
        <v>0</v>
      </c>
      <c r="J12" s="432">
        <f>+COUNTIF(K13:K14,"Meta Conseguida")</f>
        <v>0</v>
      </c>
      <c r="K12" s="92" t="str">
        <f>+IF(J12=0,"Ningunha Meta Alcanzada",IF(J12&gt;=I12,"Meta Totalmente Alcanzada",IF(J12&gt;0,"Meta Parcialmente Alcanzada")))</f>
        <v>Ningunha Meta Alcanzada</v>
      </c>
      <c r="M12" s="431">
        <f>+COUNTA(M13:M14)</f>
        <v>0</v>
      </c>
      <c r="N12" s="432">
        <f>+COUNTIF(O13:O14,"Meta Conseguida")</f>
        <v>0</v>
      </c>
      <c r="O12" s="92" t="str">
        <f>+IF(N12=0,"Ningunha Meta Alcanzada",IF(N12&gt;=M12,"Meta Totalmente Alcanzada",IF(N12&gt;0,"Meta Parcialmente Alcanzada")))</f>
        <v>Ningunha Meta Alcanzada</v>
      </c>
    </row>
    <row r="13" spans="1:15" ht="69">
      <c r="A13" s="59" t="s">
        <v>175</v>
      </c>
      <c r="B13" s="68" t="s">
        <v>179</v>
      </c>
      <c r="C13" s="68" t="s">
        <v>7</v>
      </c>
      <c r="D13" s="433" t="s">
        <v>441</v>
      </c>
      <c r="E13" s="374"/>
      <c r="F13" s="375">
        <v>47</v>
      </c>
      <c r="G13" s="90" t="str">
        <f>+IF(AND(ISBLANK(E13),ISBLANK(F13)),"Introducir Meta e Resultado",IF(ISBLANK(E13),"No hay Meta",IF(ISBLANK(F13),"Introducir Resultado",IF(F13&gt;=E13,"Meta Conseguida","Meta Non Conseguida"))))</f>
        <v>No hay Meta</v>
      </c>
      <c r="I13" s="374"/>
      <c r="J13" s="375"/>
      <c r="K13" s="90" t="str">
        <f t="shared" ref="K13:K14" si="2">+IF(AND(ISBLANK(I13),ISBLANK(J13)),"Introducir Meta e Resultado",IF(ISBLANK(I13),"Introducir Meta",IF(ISBLANK(J13),"Introducir Resultado",IF(J13&gt;=I13,"Meta Conseguida","Meta Non Conseguida"))))</f>
        <v>Introducir Meta e Resultado</v>
      </c>
      <c r="M13" s="374"/>
      <c r="N13" s="375"/>
      <c r="O13" s="90" t="str">
        <f t="shared" ref="O13:O14" si="3">+IF(AND(ISBLANK(M13),ISBLANK(N13)),"Introducir Meta e Resultado",IF(ISBLANK(M13),"Introducir Meta",IF(ISBLANK(N13),"Introducir Resultado",IF(N13&gt;=M13,"Meta Conseguida","Meta Non Conseguida"))))</f>
        <v>Introducir Meta e Resultado</v>
      </c>
    </row>
    <row r="14" spans="1:15" ht="41.4">
      <c r="A14" s="60" t="s">
        <v>343</v>
      </c>
      <c r="B14" s="67" t="s">
        <v>112</v>
      </c>
      <c r="C14" s="67" t="s">
        <v>7</v>
      </c>
      <c r="D14" s="434" t="s">
        <v>344</v>
      </c>
      <c r="E14" s="376"/>
      <c r="F14" s="436">
        <f>+IFERROR(F$13/F$88,0)</f>
        <v>0.38211382113821141</v>
      </c>
      <c r="G14" s="91" t="str">
        <f>+IF(AND(ISBLANK(E14),ISBLANK(F14)),"Introducir Meta e Resultado",IF(ISBLANK(E14),"No hay Meta",IF(ISBLANK(F14),"Introducir Resultado",IF(F14&gt;=E14,"Meta Conseguida","Meta Non Conseguida"))))</f>
        <v>No hay Meta</v>
      </c>
      <c r="I14" s="376"/>
      <c r="J14" s="436">
        <f>+IFERROR(J$13/J$88,0)</f>
        <v>0</v>
      </c>
      <c r="K14" s="91" t="str">
        <f t="shared" si="2"/>
        <v>Introducir Meta</v>
      </c>
      <c r="M14" s="376"/>
      <c r="N14" s="436">
        <f>+IFERROR(N$13/N$88,0)</f>
        <v>0</v>
      </c>
      <c r="O14" s="91" t="str">
        <f t="shared" si="3"/>
        <v>Introducir Meta</v>
      </c>
    </row>
    <row r="15" spans="1:15" ht="27.6">
      <c r="A15" s="106" t="s">
        <v>382</v>
      </c>
      <c r="B15" s="98" t="s">
        <v>383</v>
      </c>
      <c r="C15" s="98" t="s">
        <v>7</v>
      </c>
      <c r="D15" s="437" t="s">
        <v>384</v>
      </c>
      <c r="E15" s="377" t="s">
        <v>167</v>
      </c>
      <c r="F15" s="378">
        <v>0.1951219512195122</v>
      </c>
      <c r="G15" s="92" t="str">
        <f>+IF(ISBLANK(F15),"Introducir Resultado","Resultado Introducido")</f>
        <v>Resultado Introducido</v>
      </c>
      <c r="I15" s="368" t="s">
        <v>167</v>
      </c>
      <c r="J15" s="378"/>
      <c r="K15" s="92" t="str">
        <f>+IF(ISBLANK(J15),"Introducir Resultado","Resultado Introducido")</f>
        <v>Introducir Resultado</v>
      </c>
      <c r="M15" s="377" t="s">
        <v>167</v>
      </c>
      <c r="N15" s="378"/>
      <c r="O15" s="92" t="str">
        <f>+IF(ISBLANK(N15),"Introducir Resultado","Resultado Introducido")</f>
        <v>Introducir Resultado</v>
      </c>
    </row>
    <row r="16" spans="1:15" s="185" customFormat="1" ht="36">
      <c r="A16" s="110" t="s">
        <v>8</v>
      </c>
      <c r="B16" s="66" t="s">
        <v>113</v>
      </c>
      <c r="C16" s="66" t="s">
        <v>7</v>
      </c>
      <c r="D16" s="430" t="s">
        <v>345</v>
      </c>
      <c r="E16" s="438">
        <f>+COUNTA(F17:F18)</f>
        <v>2</v>
      </c>
      <c r="F16" s="439">
        <f>+COUNTIF(G17:G18,"No hay Meta")</f>
        <v>2</v>
      </c>
      <c r="G16" s="92" t="str">
        <f>+IF(F16=0,"Ningunha Meta Alcanzada",IF(F16&gt;=E16,"No hay Meta",IF(F16&gt;0,"Meta Parcialmente Alcanzada")))</f>
        <v>No hay Meta</v>
      </c>
      <c r="H16" s="287"/>
      <c r="I16" s="438">
        <f>+COUNTA(I17:I18)</f>
        <v>0</v>
      </c>
      <c r="J16" s="439">
        <f>+COUNTIF(K17:K18,"Meta Conseguida")</f>
        <v>0</v>
      </c>
      <c r="K16" s="92" t="str">
        <f>+IF(J16=0,"Ningunha Meta Alcanzada",IF(J16&gt;=I16,"Meta Totalmente Alcanzada",IF(J16&gt;0,"Meta Parcialmente Alcanzada")))</f>
        <v>Ningunha Meta Alcanzada</v>
      </c>
      <c r="L16" s="2"/>
      <c r="M16" s="438">
        <f>+COUNTA(M17:M18)</f>
        <v>0</v>
      </c>
      <c r="N16" s="439">
        <f>+COUNTIF(O17:O18,"Meta Conseguida")</f>
        <v>0</v>
      </c>
      <c r="O16" s="92" t="str">
        <f>+IF(N16=0,"Ningunha Meta Alcanzada",IF(N16&gt;=M16,"Meta Totalmente Alcanzada",IF(N16&gt;0,"Meta Parcialmente Alcanzada")))</f>
        <v>Ningunha Meta Alcanzada</v>
      </c>
    </row>
    <row r="17" spans="1:15" s="185" customFormat="1" ht="55.2">
      <c r="A17" s="59" t="s">
        <v>72</v>
      </c>
      <c r="B17" s="68" t="s">
        <v>205</v>
      </c>
      <c r="C17" s="68" t="s">
        <v>7</v>
      </c>
      <c r="D17" s="440" t="s">
        <v>442</v>
      </c>
      <c r="E17" s="374"/>
      <c r="F17" s="375">
        <v>33</v>
      </c>
      <c r="G17" s="90" t="str">
        <f>+IF(AND(ISBLANK(E17),ISBLANK(F17)),"Introducir Meta e Resultado",IF(ISBLANK(E17),"No hay Meta",IF(ISBLANK(F17),"Introducir Resultado",IF(F17&gt;=E17,"Meta Conseguida","Meta Non Conseguida"))))</f>
        <v>No hay Meta</v>
      </c>
      <c r="H17" s="2"/>
      <c r="I17" s="374"/>
      <c r="J17" s="375"/>
      <c r="K17" s="90" t="str">
        <f t="shared" ref="K17:K18" si="4">+IF(AND(ISBLANK(I17),ISBLANK(J17)),"Introducir Meta e Resultado",IF(ISBLANK(I17),"Introducir Meta",IF(ISBLANK(J17),"Introducir Resultado",IF(J17&gt;=I17,"Meta Conseguida","Meta Non Conseguida"))))</f>
        <v>Introducir Meta e Resultado</v>
      </c>
      <c r="L17" s="287"/>
      <c r="M17" s="374"/>
      <c r="N17" s="375"/>
      <c r="O17" s="90" t="str">
        <f t="shared" ref="O17:O18" si="5">+IF(AND(ISBLANK(M17),ISBLANK(N17)),"Introducir Meta e Resultado",IF(ISBLANK(M17),"Introducir Meta",IF(ISBLANK(N17),"Introducir Resultado",IF(N17&gt;=M17,"Meta Conseguida","Meta Non Conseguida"))))</f>
        <v>Introducir Meta e Resultado</v>
      </c>
    </row>
    <row r="18" spans="1:15" ht="41.4">
      <c r="A18" s="59" t="s">
        <v>73</v>
      </c>
      <c r="B18" s="68" t="s">
        <v>206</v>
      </c>
      <c r="C18" s="68" t="s">
        <v>7</v>
      </c>
      <c r="D18" s="440" t="s">
        <v>385</v>
      </c>
      <c r="E18" s="379"/>
      <c r="F18" s="441">
        <f>+IFERROR(F$17/F$88,0)</f>
        <v>0.26829268292682928</v>
      </c>
      <c r="G18" s="90" t="str">
        <f>+IF(AND(ISBLANK(E18),ISBLANK(F18)),"Introducir Meta e Resultado",IF(ISBLANK(E18),"No hay Meta",IF(ISBLANK(F18),"Introducir Resultado",IF(F18&gt;=E18,"Meta Conseguida","Meta Non Conseguida"))))</f>
        <v>No hay Meta</v>
      </c>
      <c r="H18" s="287"/>
      <c r="I18" s="379"/>
      <c r="J18" s="441">
        <f>+IFERROR(J$17/J$88,0)</f>
        <v>0</v>
      </c>
      <c r="K18" s="90" t="str">
        <f t="shared" si="4"/>
        <v>Introducir Meta</v>
      </c>
      <c r="L18" s="287"/>
      <c r="M18" s="379"/>
      <c r="N18" s="441">
        <f>+IFERROR(N$17/N$88,0)</f>
        <v>0</v>
      </c>
      <c r="O18" s="90" t="str">
        <f t="shared" si="5"/>
        <v>Introducir Meta</v>
      </c>
    </row>
    <row r="19" spans="1:15" ht="55.2">
      <c r="A19" s="60" t="s">
        <v>176</v>
      </c>
      <c r="B19" s="67" t="s">
        <v>145</v>
      </c>
      <c r="C19" s="67" t="s">
        <v>7</v>
      </c>
      <c r="D19" s="442" t="s">
        <v>207</v>
      </c>
      <c r="E19" s="380" t="s">
        <v>167</v>
      </c>
      <c r="F19" s="498">
        <v>0.27700000000000002</v>
      </c>
      <c r="G19" s="186" t="s">
        <v>167</v>
      </c>
      <c r="I19" s="380" t="s">
        <v>167</v>
      </c>
      <c r="J19" s="381" t="s">
        <v>167</v>
      </c>
      <c r="K19" s="186" t="s">
        <v>167</v>
      </c>
      <c r="M19" s="380" t="s">
        <v>167</v>
      </c>
      <c r="N19" s="381" t="s">
        <v>167</v>
      </c>
      <c r="O19" s="186" t="s">
        <v>167</v>
      </c>
    </row>
    <row r="20" spans="1:15" ht="36">
      <c r="A20" s="110" t="s">
        <v>10</v>
      </c>
      <c r="B20" s="101" t="s">
        <v>75</v>
      </c>
      <c r="C20" s="101" t="s">
        <v>7</v>
      </c>
      <c r="D20" s="430" t="s">
        <v>346</v>
      </c>
      <c r="E20" s="431">
        <f>+COUNTA(F21:F22)</f>
        <v>2</v>
      </c>
      <c r="F20" s="432">
        <f>+COUNTIF(G21:G22,"No hay Meta")</f>
        <v>2</v>
      </c>
      <c r="G20" s="89" t="str">
        <f>+IF(F20=0,"Ningunha Meta Alcanzada",IF(F20&gt;=E20,"No hay Meta",IF(F20&gt;0,"Meta Parcialmente Alcanzada")))</f>
        <v>No hay Meta</v>
      </c>
      <c r="H20" s="287"/>
      <c r="I20" s="431">
        <f>+COUNTA(I21:I22)</f>
        <v>0</v>
      </c>
      <c r="J20" s="432">
        <f>+COUNTIF(K21:K22,"Meta Conseguida")</f>
        <v>0</v>
      </c>
      <c r="K20" s="89" t="str">
        <f>+IF(J20=0,"Ningunha Meta Alcanzada",IF(J20&gt;=I20,"Meta Totalmente Alcanzada",IF(J20&gt;0,"Meta Parcialmente Alcanzada")))</f>
        <v>Ningunha Meta Alcanzada</v>
      </c>
      <c r="M20" s="431">
        <f>+COUNTA(M21:M22)</f>
        <v>0</v>
      </c>
      <c r="N20" s="432">
        <f>+COUNTIF(O21:O22,"Meta Conseguida")</f>
        <v>0</v>
      </c>
      <c r="O20" s="89" t="str">
        <f>+IF(N20=0,"Ningunha Meta Alcanzada",IF(N20&gt;=M20,"Meta Totalmente Alcanzada",IF(N20&gt;0,"Meta Parcialmente Alcanzada")))</f>
        <v>Ningunha Meta Alcanzada</v>
      </c>
    </row>
    <row r="21" spans="1:15" ht="69">
      <c r="A21" s="59" t="s">
        <v>76</v>
      </c>
      <c r="B21" s="68" t="s">
        <v>180</v>
      </c>
      <c r="C21" s="68" t="s">
        <v>7</v>
      </c>
      <c r="D21" s="433" t="s">
        <v>443</v>
      </c>
      <c r="E21" s="374"/>
      <c r="F21" s="375">
        <v>4</v>
      </c>
      <c r="G21" s="90" t="str">
        <f>+IF(AND(ISBLANK(E21),ISBLANK(F21)),"Introducir Meta e Resultado",IF(ISBLANK(E21),"No hay Meta",IF(ISBLANK(F21),"Introducir Resultado",IF(F21&gt;=E21,"Meta Conseguida","Meta Non Conseguida"))))</f>
        <v>No hay Meta</v>
      </c>
      <c r="I21" s="374"/>
      <c r="J21" s="375"/>
      <c r="K21" s="90" t="str">
        <f t="shared" ref="K21:K22" si="6">+IF(AND(ISBLANK(I21),ISBLANK(J21)),"Introducir Meta e Resultado",IF(ISBLANK(I21),"Introducir Meta",IF(ISBLANK(J21),"Introducir Resultado",IF(J21&gt;=I21,"Meta Conseguida","Meta Non Conseguida"))))</f>
        <v>Introducir Meta e Resultado</v>
      </c>
      <c r="M21" s="374"/>
      <c r="N21" s="375"/>
      <c r="O21" s="90" t="str">
        <f t="shared" ref="O21:O22" si="7">+IF(AND(ISBLANK(M21),ISBLANK(N21)),"Introducir Meta e Resultado",IF(ISBLANK(M21),"Introducir Meta",IF(ISBLANK(N21),"Introducir Resultado",IF(N21&gt;=M21,"Meta Conseguida","Meta Non Conseguida"))))</f>
        <v>Introducir Meta e Resultado</v>
      </c>
    </row>
    <row r="22" spans="1:15" ht="41.4">
      <c r="A22" s="60" t="s">
        <v>77</v>
      </c>
      <c r="B22" s="67" t="s">
        <v>181</v>
      </c>
      <c r="C22" s="67" t="s">
        <v>7</v>
      </c>
      <c r="D22" s="434" t="s">
        <v>316</v>
      </c>
      <c r="E22" s="379"/>
      <c r="F22" s="441">
        <f>+IFERROR(F$21/F$88,0)</f>
        <v>3.2520325203252036E-2</v>
      </c>
      <c r="G22" s="91" t="str">
        <f>+IF(AND(ISBLANK(E22),ISBLANK(F22)),"Introducir Meta e Resultado",IF(ISBLANK(E22),"No hay Meta",IF(ISBLANK(F22),"Introducir Resultado",IF(F22&gt;=E22,"Meta Conseguida","Meta Non Conseguida"))))</f>
        <v>No hay Meta</v>
      </c>
      <c r="H22" s="287"/>
      <c r="I22" s="379"/>
      <c r="J22" s="441">
        <f>+IFERROR(J$21/J$88,0)</f>
        <v>0</v>
      </c>
      <c r="K22" s="91" t="str">
        <f t="shared" si="6"/>
        <v>Introducir Meta</v>
      </c>
      <c r="M22" s="379"/>
      <c r="N22" s="441">
        <f>+IFERROR(N$21/N$88,0)</f>
        <v>0</v>
      </c>
      <c r="O22" s="91" t="str">
        <f t="shared" si="7"/>
        <v>Introducir Meta</v>
      </c>
    </row>
    <row r="23" spans="1:15" ht="27.6">
      <c r="A23" s="105" t="s">
        <v>13</v>
      </c>
      <c r="B23" s="111" t="s">
        <v>16</v>
      </c>
      <c r="C23" s="111" t="s">
        <v>17</v>
      </c>
      <c r="D23" s="443" t="s">
        <v>317</v>
      </c>
      <c r="E23" s="382" t="s">
        <v>167</v>
      </c>
      <c r="F23" s="383" t="s">
        <v>167</v>
      </c>
      <c r="G23" s="284" t="s">
        <v>167</v>
      </c>
      <c r="I23" s="382" t="s">
        <v>167</v>
      </c>
      <c r="J23" s="383" t="s">
        <v>167</v>
      </c>
      <c r="K23" s="284" t="s">
        <v>167</v>
      </c>
      <c r="M23" s="382" t="s">
        <v>167</v>
      </c>
      <c r="N23" s="383" t="s">
        <v>167</v>
      </c>
      <c r="O23" s="284" t="s">
        <v>167</v>
      </c>
    </row>
    <row r="24" spans="1:15" ht="41.4">
      <c r="A24" s="105" t="s">
        <v>14</v>
      </c>
      <c r="B24" s="99" t="s">
        <v>78</v>
      </c>
      <c r="C24" s="99" t="s">
        <v>150</v>
      </c>
      <c r="D24" s="444" t="s">
        <v>347</v>
      </c>
      <c r="E24" s="445">
        <f>+COUNTA(E25:E30)+COUNTA(E32:E33)+COUNTA(E35:E36)+5</f>
        <v>10</v>
      </c>
      <c r="F24" s="446">
        <f>+COUNTIF(G25:G36,"Meta Conseguida") + COUNTIF(G25:G36,"No hay Meta")</f>
        <v>8</v>
      </c>
      <c r="G24" s="92" t="str">
        <f>+IF(F24=0,"Ningunha Meta Alcanzada",IF(F24&gt;=E24,"Meta Totalmente Alcanzada",IF(F24&gt;0,"Meta Parcialmente Alcanzada")))</f>
        <v>Meta Parcialmente Alcanzada</v>
      </c>
      <c r="H24" s="283"/>
      <c r="I24" s="445">
        <f>+COUNTA(I25:I30)+COUNTA(I32:I33)+COUNTA(I35:I36)</f>
        <v>0</v>
      </c>
      <c r="J24" s="446">
        <f>+COUNTIF(K25:K36,"Meta Conseguida")</f>
        <v>0</v>
      </c>
      <c r="K24" s="92" t="str">
        <f>+IF(J24=0,"Ningunha Meta Alcanzada",IF(J24&gt;=I24,"Meta Totalmente Alcanzada",IF(J24&gt;0,"Meta Parcialmente Alcanzada")))</f>
        <v>Ningunha Meta Alcanzada</v>
      </c>
      <c r="M24" s="445">
        <f>+COUNTA(M25:M30)+COUNTA(M32:M33)+COUNTA(M35:M36)</f>
        <v>0</v>
      </c>
      <c r="N24" s="446">
        <f>+COUNTIF(O25:O36,"Meta Conseguida")</f>
        <v>0</v>
      </c>
      <c r="O24" s="92" t="str">
        <f>+IF(N24=0,"Ningunha Meta Alcanzada",IF(N24&gt;=M24,"Meta Totalmente Alcanzada",IF(N24&gt;0,"Meta Parcialmente Alcanzada")))</f>
        <v>Ningunha Meta Alcanzada</v>
      </c>
    </row>
    <row r="25" spans="1:15" ht="69">
      <c r="A25" s="56" t="s">
        <v>79</v>
      </c>
      <c r="B25" s="93" t="s">
        <v>88</v>
      </c>
      <c r="C25" s="93" t="s">
        <v>150</v>
      </c>
      <c r="D25" s="447" t="s">
        <v>691</v>
      </c>
      <c r="E25" s="379">
        <v>0.3</v>
      </c>
      <c r="F25" s="384">
        <v>0.25580000000000003</v>
      </c>
      <c r="G25" s="90" t="str">
        <f t="shared" ref="G25" si="8">+IF(AND(ISBLANK(E25),ISBLANK(F25)),"Introducir Meta e Resultado",IF(ISBLANK(E25),"Introducir Meta",IF(ISBLANK(F25),"Introducir Resultado",IF(F25&gt;=E25,"Meta Conseguida","Meta Non Conseguida"))))</f>
        <v>Meta Non Conseguida</v>
      </c>
      <c r="I25" s="379"/>
      <c r="J25" s="384"/>
      <c r="K25" s="90" t="str">
        <f t="shared" ref="K25" si="9">+IF(AND(ISBLANK(I25),ISBLANK(J25)),"Introducir Meta e Resultado",IF(ISBLANK(I25),"Introducir Meta",IF(ISBLANK(J25),"Introducir Resultado",IF(J25&gt;=I25,"Meta Conseguida","Meta Non Conseguida"))))</f>
        <v>Introducir Meta e Resultado</v>
      </c>
      <c r="M25" s="379"/>
      <c r="N25" s="384"/>
      <c r="O25" s="90" t="str">
        <f t="shared" ref="O25" si="10">+IF(AND(ISBLANK(M25),ISBLANK(N25)),"Introducir Meta e Resultado",IF(ISBLANK(M25),"Introducir Meta",IF(ISBLANK(N25),"Introducir Resultado",IF(N25&gt;=M25,"Meta Conseguida","Meta Non Conseguida"))))</f>
        <v>Introducir Meta e Resultado</v>
      </c>
    </row>
    <row r="26" spans="1:15" ht="55.2">
      <c r="A26" s="56" t="s">
        <v>80</v>
      </c>
      <c r="B26" s="93" t="s">
        <v>191</v>
      </c>
      <c r="C26" s="93" t="s">
        <v>150</v>
      </c>
      <c r="D26" s="447" t="s">
        <v>445</v>
      </c>
      <c r="E26" s="379">
        <v>0.35</v>
      </c>
      <c r="F26" s="384">
        <v>0.37671232876712302</v>
      </c>
      <c r="G26" s="90" t="str">
        <f>+IF(AND(ISBLANK(E26),ISBLANK(F26)),"Introducir Meta e Resultado",IF(ISBLANK(E26),"Introducir Meta",IF(ISBLANK(F26),"Introducir Resultado",IF(F26&lt;=E26,"Meta Conseguida","Meta Non Conseguida"))))</f>
        <v>Meta Non Conseguida</v>
      </c>
      <c r="H26" s="283"/>
      <c r="I26" s="385"/>
      <c r="J26" s="384"/>
      <c r="K26" s="90" t="str">
        <f>+IF(AND(ISBLANK(I26),ISBLANK(J26)),"Introducir Meta e Resultado",IF(ISBLANK(I26),"Introducir Meta",IF(ISBLANK(J26),"Introducir Resultado",IF(J26&lt;=I26,"Meta Conseguida","Meta Non Conseguida"))))</f>
        <v>Introducir Meta e Resultado</v>
      </c>
      <c r="M26" s="385"/>
      <c r="N26" s="384"/>
      <c r="O26" s="90" t="str">
        <f>+IF(AND(ISBLANK(M26),ISBLANK(N26)),"Introducir Meta e Resultado",IF(ISBLANK(M26),"Introducir Meta",IF(ISBLANK(N26),"Introducir Resultado",IF(N26&lt;=M26,"Meta Conseguida","Meta Non Conseguida"))))</f>
        <v>Introducir Meta e Resultado</v>
      </c>
    </row>
    <row r="27" spans="1:15" ht="69">
      <c r="A27" s="56" t="s">
        <v>81</v>
      </c>
      <c r="B27" s="93" t="s">
        <v>89</v>
      </c>
      <c r="C27" s="93" t="s">
        <v>150</v>
      </c>
      <c r="D27" s="447" t="s">
        <v>691</v>
      </c>
      <c r="E27" s="379">
        <v>0.8</v>
      </c>
      <c r="F27" s="384">
        <v>0.87019999999999997</v>
      </c>
      <c r="G27" s="90" t="str">
        <f>+IF(AND(ISBLANK(E27),ISBLANK(F27)),"Introducir Meta e Resultado",IF(ISBLANK(E27),"Introducir Meta",IF(ISBLANK(F27),"Introducir Resultado",IF(F27&gt;=E27,"Meta Conseguida","Meta Non Conseguida"))))</f>
        <v>Meta Conseguida</v>
      </c>
      <c r="I27" s="379"/>
      <c r="J27" s="384"/>
      <c r="K27" s="90" t="str">
        <f t="shared" ref="K27:K30" si="11">+IF(AND(ISBLANK(I27),ISBLANK(J27)),"Introducir Meta e Resultado",IF(ISBLANK(I27),"Introducir Meta",IF(ISBLANK(J27),"Introducir Resultado",IF(J27&gt;=I27,"Meta Conseguida","Meta Non Conseguida"))))</f>
        <v>Introducir Meta e Resultado</v>
      </c>
      <c r="M27" s="379"/>
      <c r="N27" s="384"/>
      <c r="O27" s="90" t="str">
        <f t="shared" ref="O27:O30" si="12">+IF(AND(ISBLANK(M27),ISBLANK(N27)),"Introducir Meta e Resultado",IF(ISBLANK(M27),"Introducir Meta",IF(ISBLANK(N27),"Introducir Resultado",IF(N27&gt;=M27,"Meta Conseguida","Meta Non Conseguida"))))</f>
        <v>Introducir Meta e Resultado</v>
      </c>
    </row>
    <row r="28" spans="1:15" ht="55.2">
      <c r="A28" s="56" t="s">
        <v>82</v>
      </c>
      <c r="B28" s="93" t="s">
        <v>215</v>
      </c>
      <c r="C28" s="93" t="s">
        <v>150</v>
      </c>
      <c r="D28" s="468" t="s">
        <v>446</v>
      </c>
      <c r="E28" s="379">
        <v>0.52500000000000002</v>
      </c>
      <c r="F28" s="384">
        <v>0.539638087031452</v>
      </c>
      <c r="G28" s="90" t="str">
        <f t="shared" ref="G28:G29" si="13">+IF(AND(ISBLANK(E28),ISBLANK(F28)),"Introducir Meta e Resultado",IF(ISBLANK(E28),"Introducir Meta",IF(ISBLANK(F28),"Introducir Resultado",IF(F28&gt;=E28,"Meta Conseguida","Meta Non Conseguida"))))</f>
        <v>Meta Conseguida</v>
      </c>
      <c r="I28" s="379"/>
      <c r="J28" s="384"/>
      <c r="K28" s="90" t="str">
        <f t="shared" si="11"/>
        <v>Introducir Meta e Resultado</v>
      </c>
      <c r="M28" s="379"/>
      <c r="N28" s="384"/>
      <c r="O28" s="90" t="str">
        <f t="shared" si="12"/>
        <v>Introducir Meta e Resultado</v>
      </c>
    </row>
    <row r="29" spans="1:15" ht="55.2">
      <c r="A29" s="56" t="s">
        <v>83</v>
      </c>
      <c r="B29" s="93" t="s">
        <v>90</v>
      </c>
      <c r="C29" s="93" t="s">
        <v>150</v>
      </c>
      <c r="D29" s="447" t="s">
        <v>447</v>
      </c>
      <c r="E29" s="379">
        <v>0.65</v>
      </c>
      <c r="F29" s="384">
        <v>0.68932305998899301</v>
      </c>
      <c r="G29" s="90" t="str">
        <f t="shared" si="13"/>
        <v>Meta Conseguida</v>
      </c>
      <c r="I29" s="379"/>
      <c r="J29" s="384"/>
      <c r="K29" s="90" t="str">
        <f t="shared" si="11"/>
        <v>Introducir Meta e Resultado</v>
      </c>
      <c r="M29" s="379"/>
      <c r="N29" s="384"/>
      <c r="O29" s="90" t="str">
        <f t="shared" si="12"/>
        <v>Introducir Meta e Resultado</v>
      </c>
    </row>
    <row r="30" spans="1:15" ht="55.2">
      <c r="A30" s="56" t="s">
        <v>84</v>
      </c>
      <c r="B30" s="93" t="s">
        <v>91</v>
      </c>
      <c r="C30" s="93" t="s">
        <v>150</v>
      </c>
      <c r="D30" s="447" t="s">
        <v>448</v>
      </c>
      <c r="E30" s="379"/>
      <c r="F30" s="384">
        <v>0.78285221887117595</v>
      </c>
      <c r="G30" s="90" t="str">
        <f>+IF(AND(ISBLANK(E30),ISBLANK(F30)),"Introducir Meta e Resultado",IF(ISBLANK(E30),"No hay Meta",IF(ISBLANK(F30),"Introducir Resultado",IF(F30&gt;=E30,"Meta Conseguida","Meta Non Conseguida"))))</f>
        <v>No hay Meta</v>
      </c>
      <c r="I30" s="379"/>
      <c r="J30" s="384"/>
      <c r="K30" s="90" t="str">
        <f t="shared" si="11"/>
        <v>Introducir Meta e Resultado</v>
      </c>
      <c r="M30" s="379"/>
      <c r="N30" s="384"/>
      <c r="O30" s="90" t="str">
        <f t="shared" si="12"/>
        <v>Introducir Meta e Resultado</v>
      </c>
    </row>
    <row r="31" spans="1:15" ht="41.4">
      <c r="A31" s="56" t="s">
        <v>85</v>
      </c>
      <c r="B31" s="93" t="s">
        <v>267</v>
      </c>
      <c r="C31" s="93" t="s">
        <v>150</v>
      </c>
      <c r="D31" s="448" t="s">
        <v>182</v>
      </c>
      <c r="E31" s="386" t="s">
        <v>167</v>
      </c>
      <c r="F31" s="387" t="s">
        <v>167</v>
      </c>
      <c r="G31" s="201" t="s">
        <v>167</v>
      </c>
      <c r="I31" s="386" t="s">
        <v>167</v>
      </c>
      <c r="J31" s="387" t="s">
        <v>167</v>
      </c>
      <c r="K31" s="201" t="s">
        <v>167</v>
      </c>
      <c r="M31" s="386" t="s">
        <v>167</v>
      </c>
      <c r="N31" s="387" t="s">
        <v>167</v>
      </c>
      <c r="O31" s="201" t="s">
        <v>167</v>
      </c>
    </row>
    <row r="32" spans="1:15" ht="41.4">
      <c r="A32" s="56" t="s">
        <v>86</v>
      </c>
      <c r="B32" s="93" t="s">
        <v>318</v>
      </c>
      <c r="C32" s="93" t="s">
        <v>150</v>
      </c>
      <c r="D32" s="447" t="s">
        <v>688</v>
      </c>
      <c r="E32" s="379"/>
      <c r="F32" s="384">
        <f>+MIN(Anexos!$R$6:$R$200)</f>
        <v>0.14285714285714299</v>
      </c>
      <c r="G32" s="90" t="str">
        <f>+IF(AND(ISBLANK(E32),ISBLANK(F32)),"Introducir Meta e Resultado",IF(ISBLANK(E32),"No hay Meta",IF(ISBLANK(F32),"Introducir Resultado",IF(F32&gt;=E32,"Meta Conseguida","Meta Non Conseguida"))))</f>
        <v>No hay Meta</v>
      </c>
      <c r="I32" s="379"/>
      <c r="J32" s="384">
        <f>+MIN(Anexos!$AR$6:$AR$200)</f>
        <v>0</v>
      </c>
      <c r="K32" s="90" t="str">
        <f>+IF(AND(ISBLANK(I32),ISBLANK(J32)),"Introducir Meta e Resultado",IF(ISBLANK(I32),"Introducir Meta",IF(ISBLANK(J32),"Introducir Resultado",IF(J32&gt;=I32,"Meta Conseguida","Meta Non Conseguida"))))</f>
        <v>Introducir Meta</v>
      </c>
      <c r="M32" s="379"/>
      <c r="N32" s="384">
        <f>+MIN(Anexos!$BR$6:$BR$200)</f>
        <v>0</v>
      </c>
      <c r="O32" s="90" t="str">
        <f t="shared" ref="O32:O33" si="14">+IF(AND(ISBLANK(M32),ISBLANK(N32)),"Introducir Meta e Resultado",IF(ISBLANK(M32),"Introducir Meta",IF(ISBLANK(N32),"Introducir Resultado",IF(N32&gt;=M32,"Meta Conseguida","Meta Non Conseguida"))))</f>
        <v>Introducir Meta</v>
      </c>
    </row>
    <row r="33" spans="1:15" ht="55.2">
      <c r="A33" s="56" t="s">
        <v>159</v>
      </c>
      <c r="B33" s="93" t="s">
        <v>684</v>
      </c>
      <c r="C33" s="93" t="s">
        <v>150</v>
      </c>
      <c r="D33" s="447" t="s">
        <v>685</v>
      </c>
      <c r="E33" s="388"/>
      <c r="F33" s="384">
        <f>Anexos!$V$3</f>
        <v>0.69473684210526321</v>
      </c>
      <c r="G33" s="496" t="str">
        <f>+IF(AND(ISBLANK(E33),ISBLANK(F33)),"Introducir Meta e Resultado",IF(ISBLANK(E33),"No hay Meta",IF(ISBLANK(F33),"Introducir Resultado",IF(F33&gt;=E33,"Meta Conseguida","Meta Non Conseguida"))))</f>
        <v>No hay Meta</v>
      </c>
      <c r="H33" s="283"/>
      <c r="I33" s="388"/>
      <c r="J33" s="384">
        <f>Anexos!$AU$3</f>
        <v>0</v>
      </c>
      <c r="K33" s="90" t="str">
        <f>+IF(AND(ISBLANK(I33),ISBLANK(J33)),"Introducir Meta e Resultado",IF(ISBLANK(I33),"Introducir Meta",IF(ISBLANK(J33),"Introducir Resultado",IF(J33&gt;=I33,"Meta Conseguida","Meta Non Conseguida"))))</f>
        <v>Introducir Meta</v>
      </c>
      <c r="M33" s="388"/>
      <c r="N33" s="384">
        <f>Anexos!$BU$3</f>
        <v>0</v>
      </c>
      <c r="O33" s="90" t="str">
        <f t="shared" si="14"/>
        <v>Introducir Meta</v>
      </c>
    </row>
    <row r="34" spans="1:15" ht="41.4">
      <c r="A34" s="56" t="s">
        <v>160</v>
      </c>
      <c r="B34" s="93" t="s">
        <v>163</v>
      </c>
      <c r="C34" s="93" t="s">
        <v>150</v>
      </c>
      <c r="D34" s="448" t="s">
        <v>183</v>
      </c>
      <c r="E34" s="386" t="s">
        <v>167</v>
      </c>
      <c r="F34" s="387" t="s">
        <v>167</v>
      </c>
      <c r="G34" s="201" t="s">
        <v>167</v>
      </c>
      <c r="I34" s="386" t="s">
        <v>167</v>
      </c>
      <c r="J34" s="387" t="s">
        <v>167</v>
      </c>
      <c r="K34" s="201" t="s">
        <v>167</v>
      </c>
      <c r="M34" s="386" t="s">
        <v>167</v>
      </c>
      <c r="N34" s="387" t="s">
        <v>167</v>
      </c>
      <c r="O34" s="201" t="s">
        <v>167</v>
      </c>
    </row>
    <row r="35" spans="1:15" ht="27.6">
      <c r="A35" s="56" t="s">
        <v>161</v>
      </c>
      <c r="B35" s="93" t="s">
        <v>319</v>
      </c>
      <c r="C35" s="93" t="s">
        <v>150</v>
      </c>
      <c r="D35" s="447" t="s">
        <v>689</v>
      </c>
      <c r="E35" s="379"/>
      <c r="F35" s="384">
        <f>+MIN(Anexos!$Q$6:$Q$200)</f>
        <v>0.2</v>
      </c>
      <c r="G35" s="90" t="str">
        <f>+IF(AND(ISBLANK(E35),ISBLANK(F35)),"Introducir Meta e Resultado",IF(ISBLANK(E35),"No hay Meta",IF(ISBLANK(F35),"Introducir Resultado",IF(F35&gt;=E35,"Meta Conseguida","Meta Non Conseguida"))))</f>
        <v>No hay Meta</v>
      </c>
      <c r="H35" s="283"/>
      <c r="I35" s="379"/>
      <c r="J35" s="384">
        <f>+MIN(Anexos!$AQ$6:$AQ$200)</f>
        <v>0</v>
      </c>
      <c r="K35" s="90" t="str">
        <f>+IF(AND(ISBLANK(I35),ISBLANK(J35)),"Introducir Meta e Resultado",IF(ISBLANK(I35),"Introducir Meta",IF(ISBLANK(J35),"Introducir Resultado",IF(J35&gt;=I35,"Meta Conseguida","Meta Non Conseguida"))))</f>
        <v>Introducir Meta</v>
      </c>
      <c r="M35" s="379"/>
      <c r="N35" s="384">
        <f>+MIN(Anexos!$BQ$6:$BQ$200)</f>
        <v>0</v>
      </c>
      <c r="O35" s="90" t="str">
        <f t="shared" ref="O35:O36" si="15">+IF(AND(ISBLANK(M35),ISBLANK(N35)),"Introducir Meta e Resultado",IF(ISBLANK(M35),"Introducir Meta",IF(ISBLANK(N35),"Introducir Resultado",IF(N35&gt;=M35,"Meta Conseguida","Meta Non Conseguida"))))</f>
        <v>Introducir Meta</v>
      </c>
    </row>
    <row r="36" spans="1:15" ht="55.2">
      <c r="A36" s="57" t="s">
        <v>162</v>
      </c>
      <c r="B36" s="94" t="s">
        <v>686</v>
      </c>
      <c r="C36" s="94" t="s">
        <v>150</v>
      </c>
      <c r="D36" s="449" t="s">
        <v>687</v>
      </c>
      <c r="E36" s="388"/>
      <c r="F36" s="384">
        <f>Anexos!$U$3</f>
        <v>0.76842105263157889</v>
      </c>
      <c r="G36" s="90" t="str">
        <f>+IF(AND(ISBLANK(E36),ISBLANK(F36)),"Introducir Meta e Resultado",IF(ISBLANK(E36),"No hay Meta",IF(ISBLANK(F36),"Introducir Resultado",IF(F36&gt;=E36,"Meta Conseguida","Meta Non Conseguida"))))</f>
        <v>No hay Meta</v>
      </c>
      <c r="H36" s="283"/>
      <c r="I36" s="388"/>
      <c r="J36" s="384">
        <f>Anexos!$AU$3</f>
        <v>0</v>
      </c>
      <c r="K36" s="90" t="str">
        <f>+IF(AND(ISBLANK(I36),ISBLANK(J36)),"Introducir Meta e Resultado",IF(ISBLANK(I36),"Introducir Meta",IF(ISBLANK(J36),"Introducir Resultado",IF(J36&gt;=I36,"Meta Conseguida","Meta Non Conseguida"))))</f>
        <v>Introducir Meta</v>
      </c>
      <c r="M36" s="388"/>
      <c r="N36" s="384">
        <f>Anexos!$BU$3</f>
        <v>0</v>
      </c>
      <c r="O36" s="90" t="str">
        <f t="shared" si="15"/>
        <v>Introducir Meta</v>
      </c>
    </row>
    <row r="37" spans="1:15" ht="36">
      <c r="A37" s="105" t="s">
        <v>15</v>
      </c>
      <c r="B37" s="99" t="s">
        <v>92</v>
      </c>
      <c r="C37" s="99" t="s">
        <v>306</v>
      </c>
      <c r="D37" s="444" t="s">
        <v>348</v>
      </c>
      <c r="E37" s="445">
        <f>+COUNTA(E38:E40)</f>
        <v>3</v>
      </c>
      <c r="F37" s="446">
        <f>+COUNTIF(G38:G40,"Meta Conseguida")</f>
        <v>0</v>
      </c>
      <c r="G37" s="92" t="str">
        <f>+IF(F37=0,"Ningunha Meta Alcanzada",IF(F37&gt;=E37,"Meta Totalmente Alcanzada",IF(F37&gt;0,"Meta Parcialmente Alcanzada")))</f>
        <v>Ningunha Meta Alcanzada</v>
      </c>
      <c r="H37" s="283"/>
      <c r="I37" s="445">
        <f>+COUNTA(I38:I40)</f>
        <v>0</v>
      </c>
      <c r="J37" s="446">
        <f>+COUNTIF(K38:K40,"Meta Conseguida")</f>
        <v>0</v>
      </c>
      <c r="K37" s="92" t="str">
        <f>+IF(J37=0,"Ningunha Meta Alcanzada",IF(J37&gt;=I37,"Meta Totalmente Alcanzada",IF(J37&gt;0,"Meta Parcialmente Alcanzada")))</f>
        <v>Ningunha Meta Alcanzada</v>
      </c>
      <c r="M37" s="445">
        <f>+COUNTA(M38:M40)</f>
        <v>0</v>
      </c>
      <c r="N37" s="446">
        <f>+COUNTIF(O38:O40,"Meta Conseguida")</f>
        <v>0</v>
      </c>
      <c r="O37" s="92" t="str">
        <f>+IF(N37=0,"Ningunha Meta Alcanzada",IF(N37&gt;=M37,"Meta Totalmente Alcanzada",IF(N37&gt;0,"Meta Parcialmente Alcanzada")))</f>
        <v>Ningunha Meta Alcanzada</v>
      </c>
    </row>
    <row r="38" spans="1:15" ht="69">
      <c r="A38" s="56" t="s">
        <v>93</v>
      </c>
      <c r="B38" s="93" t="s">
        <v>170</v>
      </c>
      <c r="C38" s="93" t="s">
        <v>306</v>
      </c>
      <c r="D38" s="447" t="s">
        <v>449</v>
      </c>
      <c r="E38" s="379">
        <v>0.9</v>
      </c>
      <c r="F38" s="384">
        <v>0.77333333333333298</v>
      </c>
      <c r="G38" s="90" t="str">
        <f t="shared" ref="G38:G40" si="16">+IF(AND(ISBLANK(E38),ISBLANK(F38)),"Introducir Meta e Resultado",IF(ISBLANK(E38),"Introducir Meta",IF(ISBLANK(F38),"Introducir Resultado",IF(F38&gt;=E38,"Meta Conseguida","Meta Non Conseguida"))))</f>
        <v>Meta Non Conseguida</v>
      </c>
      <c r="I38" s="379"/>
      <c r="J38" s="384"/>
      <c r="K38" s="90" t="str">
        <f t="shared" ref="K38:K40" si="17">+IF(AND(ISBLANK(I38),ISBLANK(J38)),"Introducir Meta e Resultado",IF(ISBLANK(I38),"Introducir Meta",IF(ISBLANK(J38),"Introducir Resultado",IF(J38&gt;=I38,"Meta Conseguida","Meta Non Conseguida"))))</f>
        <v>Introducir Meta e Resultado</v>
      </c>
      <c r="M38" s="379"/>
      <c r="N38" s="384"/>
      <c r="O38" s="90" t="str">
        <f t="shared" ref="O38:O40" si="18">+IF(AND(ISBLANK(M38),ISBLANK(N38)),"Introducir Meta e Resultado",IF(ISBLANK(M38),"Introducir Meta",IF(ISBLANK(N38),"Introducir Resultado",IF(N38&gt;=M38,"Meta Conseguida","Meta Non Conseguida"))))</f>
        <v>Introducir Meta e Resultado</v>
      </c>
    </row>
    <row r="39" spans="1:15" ht="69">
      <c r="A39" s="56" t="s">
        <v>94</v>
      </c>
      <c r="B39" s="93" t="s">
        <v>171</v>
      </c>
      <c r="C39" s="93" t="s">
        <v>306</v>
      </c>
      <c r="D39" s="447" t="s">
        <v>449</v>
      </c>
      <c r="E39" s="379">
        <v>0.85</v>
      </c>
      <c r="F39" s="384">
        <v>0.68</v>
      </c>
      <c r="G39" s="90" t="str">
        <f t="shared" si="16"/>
        <v>Meta Non Conseguida</v>
      </c>
      <c r="I39" s="379"/>
      <c r="J39" s="384"/>
      <c r="K39" s="90" t="str">
        <f t="shared" si="17"/>
        <v>Introducir Meta e Resultado</v>
      </c>
      <c r="M39" s="379"/>
      <c r="N39" s="384"/>
      <c r="O39" s="90" t="str">
        <f t="shared" si="18"/>
        <v>Introducir Meta e Resultado</v>
      </c>
    </row>
    <row r="40" spans="1:15" ht="69">
      <c r="A40" s="56" t="s">
        <v>95</v>
      </c>
      <c r="B40" s="93" t="s">
        <v>172</v>
      </c>
      <c r="C40" s="93" t="s">
        <v>306</v>
      </c>
      <c r="D40" s="447" t="s">
        <v>450</v>
      </c>
      <c r="E40" s="379">
        <v>0.75</v>
      </c>
      <c r="F40" s="384">
        <v>0.72413793103448298</v>
      </c>
      <c r="G40" s="90" t="str">
        <f t="shared" si="16"/>
        <v>Meta Non Conseguida</v>
      </c>
      <c r="I40" s="379"/>
      <c r="J40" s="384"/>
      <c r="K40" s="90" t="str">
        <f t="shared" si="17"/>
        <v>Introducir Meta e Resultado</v>
      </c>
      <c r="M40" s="379"/>
      <c r="N40" s="384"/>
      <c r="O40" s="90" t="str">
        <f t="shared" si="18"/>
        <v>Introducir Meta e Resultado</v>
      </c>
    </row>
    <row r="41" spans="1:15" ht="55.2">
      <c r="A41" s="106" t="s">
        <v>18</v>
      </c>
      <c r="B41" s="107" t="s">
        <v>40</v>
      </c>
      <c r="C41" s="107" t="s">
        <v>150</v>
      </c>
      <c r="D41" s="450" t="s">
        <v>451</v>
      </c>
      <c r="E41" s="389" t="s">
        <v>167</v>
      </c>
      <c r="F41" s="390">
        <v>1</v>
      </c>
      <c r="G41" s="95" t="str">
        <f>+IF(ISBLANK(F41),"Introducir Resultado","Indicador Completado")</f>
        <v>Indicador Completado</v>
      </c>
      <c r="H41" s="283"/>
      <c r="I41" s="389" t="s">
        <v>167</v>
      </c>
      <c r="J41" s="390"/>
      <c r="K41" s="95" t="str">
        <f>+IF(ISBLANK(J41),"Introducir Resultado","Indicador Completado")</f>
        <v>Introducir Resultado</v>
      </c>
      <c r="M41" s="389" t="s">
        <v>167</v>
      </c>
      <c r="N41" s="390"/>
      <c r="O41" s="95" t="str">
        <f>+IF(ISBLANK(N41),"Introducir Resultado","Indicador Completado")</f>
        <v>Introducir Resultado</v>
      </c>
    </row>
    <row r="42" spans="1:15" ht="27.6">
      <c r="A42" s="106" t="s">
        <v>19</v>
      </c>
      <c r="B42" s="107" t="s">
        <v>130</v>
      </c>
      <c r="C42" s="107" t="s">
        <v>11</v>
      </c>
      <c r="D42" s="451" t="s">
        <v>323</v>
      </c>
      <c r="E42" s="391" t="s">
        <v>167</v>
      </c>
      <c r="F42" s="392">
        <v>25.25</v>
      </c>
      <c r="G42" s="178" t="s">
        <v>692</v>
      </c>
      <c r="H42" s="283"/>
      <c r="I42" s="391" t="s">
        <v>167</v>
      </c>
      <c r="J42" s="392" t="s">
        <v>167</v>
      </c>
      <c r="K42" s="178" t="s">
        <v>167</v>
      </c>
      <c r="M42" s="391" t="s">
        <v>167</v>
      </c>
      <c r="N42" s="392" t="s">
        <v>167</v>
      </c>
      <c r="O42" s="178" t="s">
        <v>167</v>
      </c>
    </row>
    <row r="43" spans="1:15" s="53" customFormat="1" ht="18.75" customHeight="1">
      <c r="A43" s="174"/>
      <c r="B43" s="23"/>
      <c r="C43" s="23"/>
      <c r="D43" s="452"/>
      <c r="E43" s="349"/>
      <c r="F43" s="393"/>
      <c r="G43" s="27"/>
      <c r="H43" s="2"/>
      <c r="I43" s="349"/>
      <c r="J43" s="393"/>
      <c r="K43" s="27"/>
      <c r="L43" s="2"/>
      <c r="M43" s="349"/>
      <c r="N43" s="393"/>
      <c r="O43" s="27"/>
    </row>
    <row r="44" spans="1:15" ht="18.75" customHeight="1">
      <c r="A44" s="58" t="s">
        <v>20</v>
      </c>
      <c r="B44" s="37"/>
      <c r="C44" s="37"/>
      <c r="D44" s="453"/>
      <c r="E44" s="351"/>
      <c r="F44" s="351"/>
      <c r="G44" s="39"/>
      <c r="H44" s="53"/>
      <c r="I44" s="351"/>
      <c r="J44" s="351"/>
      <c r="K44" s="39"/>
      <c r="L44" s="53"/>
      <c r="M44" s="351"/>
      <c r="N44" s="351"/>
      <c r="O44" s="39"/>
    </row>
    <row r="45" spans="1:15" ht="12" customHeight="1">
      <c r="A45" s="174"/>
      <c r="B45" s="175"/>
      <c r="C45" s="175"/>
      <c r="D45" s="454"/>
      <c r="E45" s="393"/>
      <c r="F45" s="393"/>
      <c r="G45" s="27"/>
      <c r="I45" s="393"/>
      <c r="J45" s="393"/>
      <c r="K45" s="27"/>
      <c r="M45" s="393"/>
      <c r="N45" s="393"/>
      <c r="O45" s="27"/>
    </row>
    <row r="46" spans="1:15" ht="36">
      <c r="A46" s="105" t="s">
        <v>132</v>
      </c>
      <c r="B46" s="99" t="s">
        <v>324</v>
      </c>
      <c r="C46" s="99" t="s">
        <v>45</v>
      </c>
      <c r="D46" s="455" t="s">
        <v>349</v>
      </c>
      <c r="E46" s="456">
        <f>+COUNTA(E47:E51)</f>
        <v>5</v>
      </c>
      <c r="F46" s="446">
        <f>+COUNTIF(G47:G51,"Meta Conseguida")</f>
        <v>5</v>
      </c>
      <c r="G46" s="92" t="str">
        <f>+IF(F46=0,"Ningunha Meta Alcanzada",IF(F46&gt;=E46,"Meta Totalmente Alcanzada",IF(F46&gt;0,"Meta Parcialmente Alcanzada")))</f>
        <v>Meta Totalmente Alcanzada</v>
      </c>
      <c r="H46" s="283"/>
      <c r="I46" s="456">
        <f>+COUNTA(I47:I51)</f>
        <v>0</v>
      </c>
      <c r="J46" s="446">
        <f>+COUNTIF(K47:K51,"Meta Conseguida")</f>
        <v>0</v>
      </c>
      <c r="K46" s="92" t="str">
        <f>+IF(J46=0,"Ningunha Meta Alcanzada",IF(J46&gt;=I46,"Meta Totalmente Alcanzada",IF(J46&gt;0,"Meta Parcialmente Alcanzada")))</f>
        <v>Ningunha Meta Alcanzada</v>
      </c>
      <c r="M46" s="456">
        <f>+COUNTA(M47:M51)</f>
        <v>0</v>
      </c>
      <c r="N46" s="446">
        <f>+COUNTIF(O47:O51,"Meta Conseguida")</f>
        <v>0</v>
      </c>
      <c r="O46" s="92" t="str">
        <f>+IF(N46=0,"Ningunha Meta Alcanzada",IF(N46&gt;=M46,"Meta Totalmente Alcanzada",IF(N46&gt;0,"Meta Parcialmente Alcanzada")))</f>
        <v>Ningunha Meta Alcanzada</v>
      </c>
    </row>
    <row r="47" spans="1:15" ht="82.8">
      <c r="A47" s="59" t="s">
        <v>133</v>
      </c>
      <c r="B47" s="93" t="s">
        <v>199</v>
      </c>
      <c r="C47" s="93" t="s">
        <v>45</v>
      </c>
      <c r="D47" s="457" t="s">
        <v>452</v>
      </c>
      <c r="E47" s="483">
        <v>3</v>
      </c>
      <c r="F47" s="484">
        <v>3.4666666666666668</v>
      </c>
      <c r="G47" s="90" t="str">
        <f t="shared" ref="G47:G51" si="19">+IF(AND(ISBLANK(E47),ISBLANK(F47)),"Introducir Meta e Resultado",IF(ISBLANK(E47),"Introducir Meta",IF(ISBLANK(F47),"Introducir Resultado",IF(F47&gt;=E47,"Meta Conseguida","Meta Non Conseguida"))))</f>
        <v>Meta Conseguida</v>
      </c>
      <c r="H47" s="283"/>
      <c r="I47" s="363"/>
      <c r="J47" s="364"/>
      <c r="K47" s="90" t="str">
        <f t="shared" ref="K47:K51" si="20">+IF(AND(ISBLANK(I47),ISBLANK(J47)),"Introducir Meta e Resultado",IF(ISBLANK(I47),"Introducir Meta",IF(ISBLANK(J47),"Introducir Resultado",IF(J47&gt;=I47,"Meta Conseguida","Meta Non Conseguida"))))</f>
        <v>Introducir Meta e Resultado</v>
      </c>
      <c r="M47" s="363"/>
      <c r="N47" s="364"/>
      <c r="O47" s="90" t="str">
        <f t="shared" ref="O47:O51" si="21">+IF(AND(ISBLANK(M47),ISBLANK(N47)),"Introducir Meta e Resultado",IF(ISBLANK(M47),"Introducir Meta",IF(ISBLANK(N47),"Introducir Resultado",IF(N47&gt;=M47,"Meta Conseguida","Meta Non Conseguida"))))</f>
        <v>Introducir Meta e Resultado</v>
      </c>
    </row>
    <row r="48" spans="1:15" ht="110.4">
      <c r="A48" s="59" t="s">
        <v>134</v>
      </c>
      <c r="B48" s="93" t="s">
        <v>190</v>
      </c>
      <c r="C48" s="93" t="s">
        <v>45</v>
      </c>
      <c r="D48" s="457" t="s">
        <v>453</v>
      </c>
      <c r="E48" s="485">
        <v>3.7</v>
      </c>
      <c r="F48" s="484">
        <v>4.2155576382380504</v>
      </c>
      <c r="G48" s="90" t="str">
        <f t="shared" si="19"/>
        <v>Meta Conseguida</v>
      </c>
      <c r="H48" s="283"/>
      <c r="I48" s="394"/>
      <c r="J48" s="364"/>
      <c r="K48" s="90" t="str">
        <f t="shared" si="20"/>
        <v>Introducir Meta e Resultado</v>
      </c>
      <c r="M48" s="394"/>
      <c r="N48" s="364"/>
      <c r="O48" s="90" t="str">
        <f t="shared" si="21"/>
        <v>Introducir Meta e Resultado</v>
      </c>
    </row>
    <row r="49" spans="1:15" ht="82.8">
      <c r="A49" s="59" t="s">
        <v>135</v>
      </c>
      <c r="B49" s="93" t="s">
        <v>325</v>
      </c>
      <c r="C49" s="93" t="s">
        <v>45</v>
      </c>
      <c r="D49" s="457" t="s">
        <v>454</v>
      </c>
      <c r="E49" s="485">
        <v>3</v>
      </c>
      <c r="F49" s="484">
        <v>3.2429378531073447</v>
      </c>
      <c r="G49" s="90" t="str">
        <f t="shared" si="19"/>
        <v>Meta Conseguida</v>
      </c>
      <c r="H49" s="283"/>
      <c r="I49" s="394"/>
      <c r="J49" s="364"/>
      <c r="K49" s="90" t="str">
        <f t="shared" si="20"/>
        <v>Introducir Meta e Resultado</v>
      </c>
      <c r="M49" s="394"/>
      <c r="N49" s="364"/>
      <c r="O49" s="90" t="str">
        <f t="shared" si="21"/>
        <v>Introducir Meta e Resultado</v>
      </c>
    </row>
    <row r="50" spans="1:15" ht="110.4">
      <c r="A50" s="59" t="s">
        <v>136</v>
      </c>
      <c r="B50" s="93" t="s">
        <v>386</v>
      </c>
      <c r="C50" s="93" t="s">
        <v>45</v>
      </c>
      <c r="D50" s="458" t="s">
        <v>455</v>
      </c>
      <c r="E50" s="485">
        <v>3</v>
      </c>
      <c r="F50" s="484">
        <v>3.6</v>
      </c>
      <c r="G50" s="90" t="str">
        <f t="shared" ref="G50" si="22">+IF(AND(ISBLANK(E50),ISBLANK(F50)),"Introducir Meta e Resultado",IF(ISBLANK(E50),"Introducir Meta",IF(ISBLANK(F50),"Introducir Resultado",IF(F50&gt;=E50,"Meta Conseguida","Meta Non Conseguida"))))</f>
        <v>Meta Conseguida</v>
      </c>
      <c r="H50" s="283"/>
      <c r="I50" s="394"/>
      <c r="J50" s="364"/>
      <c r="K50" s="90" t="str">
        <f t="shared" ref="K50" si="23">+IF(AND(ISBLANK(I50),ISBLANK(J50)),"Introducir Meta e Resultado",IF(ISBLANK(I50),"Introducir Meta",IF(ISBLANK(J50),"Introducir Resultado",IF(J50&gt;=I50,"Meta Conseguida","Meta Non Conseguida"))))</f>
        <v>Introducir Meta e Resultado</v>
      </c>
      <c r="M50" s="394"/>
      <c r="N50" s="364"/>
      <c r="O50" s="90" t="str">
        <f t="shared" ref="O50" si="24">+IF(AND(ISBLANK(M50),ISBLANK(N50)),"Introducir Meta e Resultado",IF(ISBLANK(M50),"Introducir Meta",IF(ISBLANK(N50),"Introducir Resultado",IF(N50&gt;=M50,"Meta Conseguida","Meta Non Conseguida"))))</f>
        <v>Introducir Meta e Resultado</v>
      </c>
    </row>
    <row r="51" spans="1:15" ht="82.8">
      <c r="A51" s="60" t="s">
        <v>436</v>
      </c>
      <c r="B51" s="94" t="s">
        <v>437</v>
      </c>
      <c r="C51" s="94" t="s">
        <v>45</v>
      </c>
      <c r="D51" s="458" t="s">
        <v>456</v>
      </c>
      <c r="E51" s="486">
        <v>3</v>
      </c>
      <c r="F51" s="487">
        <v>4.833333333333333</v>
      </c>
      <c r="G51" s="91" t="str">
        <f t="shared" si="19"/>
        <v>Meta Conseguida</v>
      </c>
      <c r="H51" s="283"/>
      <c r="I51" s="395"/>
      <c r="J51" s="367"/>
      <c r="K51" s="91" t="str">
        <f t="shared" si="20"/>
        <v>Introducir Meta e Resultado</v>
      </c>
      <c r="M51" s="395"/>
      <c r="N51" s="367"/>
      <c r="O51" s="91" t="str">
        <f t="shared" si="21"/>
        <v>Introducir Meta e Resultado</v>
      </c>
    </row>
    <row r="52" spans="1:15" ht="55.2">
      <c r="A52" s="106" t="s">
        <v>98</v>
      </c>
      <c r="B52" s="107" t="s">
        <v>41</v>
      </c>
      <c r="C52" s="107" t="s">
        <v>150</v>
      </c>
      <c r="D52" s="450" t="s">
        <v>457</v>
      </c>
      <c r="E52" s="396">
        <v>0.35</v>
      </c>
      <c r="F52" s="348">
        <v>0.37671232876712302</v>
      </c>
      <c r="G52" s="95" t="str">
        <f t="shared" ref="G52" si="25">+IF(AND(ISBLANK(E52),ISBLANK(F52)),"Introducir Meta e Resultado",IF(ISBLANK(E52),"Introducir Meta",IF(ISBLANK(F52),"Introducir Resultado",IF(F52&lt;=E52,"Meta Conseguida","Meta Non Conseguida"))))</f>
        <v>Meta Non Conseguida</v>
      </c>
      <c r="H52" s="283"/>
      <c r="I52" s="396"/>
      <c r="J52" s="348"/>
      <c r="K52" s="95" t="str">
        <f t="shared" ref="K52:K53" si="26">+IF(AND(ISBLANK(I52),ISBLANK(J52)),"Introducir Meta e Resultado",IF(ISBLANK(I52),"Introducir Meta",IF(ISBLANK(J52),"Introducir Resultado",IF(J52&lt;=I52,"Meta Conseguida","Meta Non Conseguida"))))</f>
        <v>Introducir Meta e Resultado</v>
      </c>
      <c r="M52" s="396"/>
      <c r="N52" s="348"/>
      <c r="O52" s="95" t="str">
        <f t="shared" ref="O52:O53" si="27">+IF(AND(ISBLANK(M52),ISBLANK(N52)),"Introducir Meta e Resultado",IF(ISBLANK(M52),"Introducir Meta",IF(ISBLANK(N52),"Introducir Resultado",IF(N52&lt;=M52,"Meta Conseguida","Meta Non Conseguida"))))</f>
        <v>Introducir Meta e Resultado</v>
      </c>
    </row>
    <row r="53" spans="1:15" ht="55.2">
      <c r="A53" s="106" t="s">
        <v>99</v>
      </c>
      <c r="B53" s="107" t="s">
        <v>42</v>
      </c>
      <c r="C53" s="107" t="s">
        <v>150</v>
      </c>
      <c r="D53" s="450" t="s">
        <v>458</v>
      </c>
      <c r="E53" s="396"/>
      <c r="F53" s="348">
        <v>9.5890410958904104E-2</v>
      </c>
      <c r="G53" s="95" t="str">
        <f>+IF(AND(ISBLANK(E53),ISBLANK(F53)),"Introducir Meta e Resultado",IF(ISBLANK(E53),"No hay Meta",IF(ISBLANK(F53),"Introducir Resultado",IF(F53&lt;=E53,"Meta Conseguida","Meta Non Conseguida"))))</f>
        <v>No hay Meta</v>
      </c>
      <c r="H53" s="283"/>
      <c r="I53" s="396"/>
      <c r="J53" s="348"/>
      <c r="K53" s="95" t="str">
        <f t="shared" si="26"/>
        <v>Introducir Meta e Resultado</v>
      </c>
      <c r="M53" s="396"/>
      <c r="N53" s="348"/>
      <c r="O53" s="95" t="str">
        <f t="shared" si="27"/>
        <v>Introducir Meta e Resultado</v>
      </c>
    </row>
    <row r="54" spans="1:15" ht="36">
      <c r="A54" s="105" t="s">
        <v>100</v>
      </c>
      <c r="B54" s="99" t="s">
        <v>21</v>
      </c>
      <c r="C54" s="99" t="s">
        <v>22</v>
      </c>
      <c r="D54" s="455" t="s">
        <v>350</v>
      </c>
      <c r="E54" s="456">
        <f>+COUNTA(E55:E58)</f>
        <v>4</v>
      </c>
      <c r="F54" s="446">
        <f>+COUNTIF(G55:G58,"Meta Conseguida")</f>
        <v>4</v>
      </c>
      <c r="G54" s="89" t="str">
        <f>+IF(F54=0,"Ningunha Meta Alcanzada",IF(F54&gt;=E54,"Meta Totalmente Alcanzada",IF(F54&gt;0,"Meta Parcialmente Alcanzada")))</f>
        <v>Meta Totalmente Alcanzada</v>
      </c>
      <c r="H54" s="283"/>
      <c r="I54" s="456">
        <f>+COUNTA(I55:I58)</f>
        <v>0</v>
      </c>
      <c r="J54" s="446">
        <f>+COUNTIF(K55:K58,"Meta Conseguida")</f>
        <v>0</v>
      </c>
      <c r="K54" s="89" t="str">
        <f>+IF(J54=0,"Ningunha Meta Alcanzada",IF(J54&gt;=I54,"Meta Totalmente Alcanzada",IF(J54&gt;0,"Meta Parcialmente Alcanzada")))</f>
        <v>Ningunha Meta Alcanzada</v>
      </c>
      <c r="M54" s="456">
        <f>+COUNTA(M55:M58)</f>
        <v>0</v>
      </c>
      <c r="N54" s="446">
        <f>+COUNTIF(O55:O58,"Meta Conseguida")</f>
        <v>0</v>
      </c>
      <c r="O54" s="89" t="str">
        <f>+IF(N54=0,"Ningunha Meta Alcanzada",IF(N54&gt;=M54,"Meta Totalmente Alcanzada",IF(N54&gt;0,"Meta Parcialmente Alcanzada")))</f>
        <v>Ningunha Meta Alcanzada</v>
      </c>
    </row>
    <row r="55" spans="1:15" ht="82.8">
      <c r="A55" s="59" t="s">
        <v>114</v>
      </c>
      <c r="B55" s="93" t="s">
        <v>198</v>
      </c>
      <c r="C55" s="93" t="s">
        <v>22</v>
      </c>
      <c r="D55" s="457" t="s">
        <v>459</v>
      </c>
      <c r="E55" s="483">
        <v>3</v>
      </c>
      <c r="F55" s="484">
        <v>3.8611111111111112</v>
      </c>
      <c r="G55" s="90" t="str">
        <f t="shared" ref="G55:G63" si="28">+IF(AND(ISBLANK(E55),ISBLANK(F55)),"Introducir Meta e Resultado",IF(ISBLANK(E55),"Introducir Meta",IF(ISBLANK(F55),"Introducir Resultado",IF(F55&gt;=E55,"Meta Conseguida","Meta Non Conseguida"))))</f>
        <v>Meta Conseguida</v>
      </c>
      <c r="H55" s="283"/>
      <c r="I55" s="483"/>
      <c r="J55" s="484"/>
      <c r="K55" s="90" t="str">
        <f t="shared" ref="K55:K58" si="29">+IF(AND(ISBLANK(I55),ISBLANK(J55)),"Introducir Meta e Resultado",IF(ISBLANK(I55),"Introducir Meta",IF(ISBLANK(J55),"Introducir Resultado",IF(J55&gt;=I55,"Meta Conseguida","Meta Non Conseguida"))))</f>
        <v>Introducir Meta e Resultado</v>
      </c>
      <c r="M55" s="483"/>
      <c r="N55" s="484"/>
      <c r="O55" s="90" t="str">
        <f t="shared" ref="O55:O58" si="30">+IF(AND(ISBLANK(M55),ISBLANK(N55)),"Introducir Meta e Resultado",IF(ISBLANK(M55),"Introducir Meta",IF(ISBLANK(N55),"Introducir Resultado",IF(N55&gt;=M55,"Meta Conseguida","Meta Non Conseguida"))))</f>
        <v>Introducir Meta e Resultado</v>
      </c>
    </row>
    <row r="56" spans="1:15" ht="110.4">
      <c r="A56" s="59" t="s">
        <v>115</v>
      </c>
      <c r="B56" s="93" t="s">
        <v>189</v>
      </c>
      <c r="C56" s="93" t="s">
        <v>22</v>
      </c>
      <c r="D56" s="457" t="s">
        <v>460</v>
      </c>
      <c r="E56" s="483">
        <v>3.7</v>
      </c>
      <c r="F56" s="484">
        <v>4.3274336283185839</v>
      </c>
      <c r="G56" s="90" t="str">
        <f t="shared" si="28"/>
        <v>Meta Conseguida</v>
      </c>
      <c r="H56" s="283"/>
      <c r="I56" s="483"/>
      <c r="J56" s="484"/>
      <c r="K56" s="90" t="str">
        <f t="shared" si="29"/>
        <v>Introducir Meta e Resultado</v>
      </c>
      <c r="M56" s="483"/>
      <c r="N56" s="484"/>
      <c r="O56" s="90" t="str">
        <f t="shared" si="30"/>
        <v>Introducir Meta e Resultado</v>
      </c>
    </row>
    <row r="57" spans="1:15" ht="82.8">
      <c r="A57" s="59" t="s">
        <v>116</v>
      </c>
      <c r="B57" s="93" t="s">
        <v>192</v>
      </c>
      <c r="C57" s="93" t="s">
        <v>22</v>
      </c>
      <c r="D57" s="457" t="s">
        <v>461</v>
      </c>
      <c r="E57" s="485">
        <v>3</v>
      </c>
      <c r="F57" s="484">
        <v>3.396551724137931</v>
      </c>
      <c r="G57" s="90" t="str">
        <f t="shared" si="28"/>
        <v>Meta Conseguida</v>
      </c>
      <c r="H57" s="283"/>
      <c r="I57" s="485"/>
      <c r="J57" s="484"/>
      <c r="K57" s="90" t="str">
        <f t="shared" si="29"/>
        <v>Introducir Meta e Resultado</v>
      </c>
      <c r="M57" s="485"/>
      <c r="N57" s="484"/>
      <c r="O57" s="90" t="str">
        <f t="shared" si="30"/>
        <v>Introducir Meta e Resultado</v>
      </c>
    </row>
    <row r="58" spans="1:15" ht="110.4">
      <c r="A58" s="60" t="s">
        <v>326</v>
      </c>
      <c r="B58" s="93" t="s">
        <v>387</v>
      </c>
      <c r="C58" s="94" t="s">
        <v>22</v>
      </c>
      <c r="D58" s="457" t="s">
        <v>462</v>
      </c>
      <c r="E58" s="486">
        <v>3</v>
      </c>
      <c r="F58" s="484">
        <v>4.5</v>
      </c>
      <c r="G58" s="91" t="str">
        <f t="shared" si="28"/>
        <v>Meta Conseguida</v>
      </c>
      <c r="H58" s="283"/>
      <c r="I58" s="486"/>
      <c r="J58" s="484"/>
      <c r="K58" s="91" t="str">
        <f t="shared" si="29"/>
        <v>Introducir Meta e Resultado</v>
      </c>
      <c r="M58" s="486"/>
      <c r="N58" s="484"/>
      <c r="O58" s="91" t="str">
        <f t="shared" si="30"/>
        <v>Introducir Meta e Resultado</v>
      </c>
    </row>
    <row r="59" spans="1:15" ht="36">
      <c r="A59" s="105" t="s">
        <v>101</v>
      </c>
      <c r="B59" s="99" t="s">
        <v>327</v>
      </c>
      <c r="C59" s="99" t="s">
        <v>23</v>
      </c>
      <c r="D59" s="455" t="s">
        <v>388</v>
      </c>
      <c r="E59" s="459">
        <f>+COUNTA(E60:E63)</f>
        <v>4</v>
      </c>
      <c r="F59" s="446">
        <f>+COUNTIF(G60:G63,"Meta Conseguida")</f>
        <v>2</v>
      </c>
      <c r="G59" s="92" t="str">
        <f>+IF(F59=0,"Ningunha Meta Alcanzada",IF(F59=E59,"Meta Totalmente Alcanzada",IF(F59&gt;0,"Meta Parcialmente Alcanzada")))</f>
        <v>Meta Parcialmente Alcanzada</v>
      </c>
      <c r="H59" s="410"/>
      <c r="I59" s="459">
        <f>+COUNTA(I60:I63)</f>
        <v>0</v>
      </c>
      <c r="J59" s="446">
        <f>+COUNTIF(K60:K63,"Meta Conseguida")</f>
        <v>0</v>
      </c>
      <c r="K59" s="92" t="str">
        <f>+IF(J59=0,"Ningunha Meta Alcanzada",IF(J59=I59,"Meta Totalmente Alcanzada",IF(J59&gt;0,"Meta Parcialmente Alcanzada")))</f>
        <v>Ningunha Meta Alcanzada</v>
      </c>
      <c r="M59" s="459">
        <f>+COUNTA(M60:M63)</f>
        <v>0</v>
      </c>
      <c r="N59" s="446">
        <f>+COUNTIF(O60:O63,"Meta Conseguida")</f>
        <v>0</v>
      </c>
      <c r="O59" s="92" t="str">
        <f>+IF(N59=0,"Ningunha Meta Alcanzada",IF(N59=M59,"Meta Totalmente Alcanzada",IF(N59&gt;0,"Meta Parcialmente Alcanzada")))</f>
        <v>Ningunha Meta Alcanzada</v>
      </c>
    </row>
    <row r="60" spans="1:15" ht="82.8">
      <c r="A60" s="59" t="s">
        <v>117</v>
      </c>
      <c r="B60" s="93" t="s">
        <v>197</v>
      </c>
      <c r="C60" s="93" t="s">
        <v>23</v>
      </c>
      <c r="D60" s="457" t="s">
        <v>463</v>
      </c>
      <c r="E60" s="483">
        <v>3</v>
      </c>
      <c r="F60" s="484">
        <v>3.17</v>
      </c>
      <c r="G60" s="90" t="str">
        <f t="shared" si="28"/>
        <v>Meta Conseguida</v>
      </c>
      <c r="H60" s="283"/>
      <c r="I60" s="483"/>
      <c r="J60" s="484"/>
      <c r="K60" s="90" t="str">
        <f t="shared" ref="K60:K63" si="31">+IF(AND(ISBLANK(I60),ISBLANK(J60)),"Introducir Meta e Resultado",IF(ISBLANK(I60),"Introducir Meta",IF(ISBLANK(J60),"Introducir Resultado",IF(J60&gt;=I60,"Meta Conseguida","Meta Non Conseguida"))))</f>
        <v>Introducir Meta e Resultado</v>
      </c>
      <c r="M60" s="483"/>
      <c r="N60" s="484"/>
      <c r="O60" s="90" t="str">
        <f t="shared" ref="O60:O63" si="32">+IF(AND(ISBLANK(M60),ISBLANK(N60)),"Introducir Meta e Resultado",IF(ISBLANK(M60),"Introducir Meta",IF(ISBLANK(N60),"Introducir Resultado",IF(N60&gt;=M60,"Meta Conseguida","Meta Non Conseguida"))))</f>
        <v>Introducir Meta e Resultado</v>
      </c>
    </row>
    <row r="61" spans="1:15" ht="82.8">
      <c r="A61" s="59" t="s">
        <v>118</v>
      </c>
      <c r="B61" s="93" t="s">
        <v>373</v>
      </c>
      <c r="C61" s="93" t="s">
        <v>23</v>
      </c>
      <c r="D61" s="457" t="s">
        <v>464</v>
      </c>
      <c r="E61" s="483">
        <v>3.7</v>
      </c>
      <c r="F61" s="484">
        <v>4.3274336283185839</v>
      </c>
      <c r="G61" s="90" t="str">
        <f t="shared" si="28"/>
        <v>Meta Conseguida</v>
      </c>
      <c r="H61" s="283"/>
      <c r="I61" s="483"/>
      <c r="J61" s="484"/>
      <c r="K61" s="90" t="str">
        <f t="shared" si="31"/>
        <v>Introducir Meta e Resultado</v>
      </c>
      <c r="M61" s="483"/>
      <c r="N61" s="484"/>
      <c r="O61" s="90" t="str">
        <f t="shared" si="32"/>
        <v>Introducir Meta e Resultado</v>
      </c>
    </row>
    <row r="62" spans="1:15" ht="82.8">
      <c r="A62" s="59" t="s">
        <v>329</v>
      </c>
      <c r="B62" s="93" t="s">
        <v>328</v>
      </c>
      <c r="C62" s="93" t="s">
        <v>23</v>
      </c>
      <c r="D62" s="457" t="s">
        <v>465</v>
      </c>
      <c r="E62" s="483">
        <v>3</v>
      </c>
      <c r="F62" s="484">
        <v>2.6</v>
      </c>
      <c r="G62" s="90" t="str">
        <f t="shared" si="28"/>
        <v>Meta Non Conseguida</v>
      </c>
      <c r="H62" s="283"/>
      <c r="I62" s="483"/>
      <c r="J62" s="484"/>
      <c r="K62" s="90" t="str">
        <f t="shared" si="31"/>
        <v>Introducir Meta e Resultado</v>
      </c>
      <c r="M62" s="483"/>
      <c r="N62" s="484"/>
      <c r="O62" s="90" t="str">
        <f t="shared" si="32"/>
        <v>Introducir Meta e Resultado</v>
      </c>
    </row>
    <row r="63" spans="1:15" ht="82.8">
      <c r="A63" s="60" t="s">
        <v>374</v>
      </c>
      <c r="B63" s="93" t="s">
        <v>330</v>
      </c>
      <c r="C63" s="94" t="s">
        <v>23</v>
      </c>
      <c r="D63" s="458" t="s">
        <v>466</v>
      </c>
      <c r="E63" s="483">
        <v>3</v>
      </c>
      <c r="F63" s="484">
        <v>2.6</v>
      </c>
      <c r="G63" s="91" t="str">
        <f t="shared" si="28"/>
        <v>Meta Non Conseguida</v>
      </c>
      <c r="H63" s="283"/>
      <c r="I63" s="483"/>
      <c r="J63" s="484"/>
      <c r="K63" s="91" t="str">
        <f t="shared" si="31"/>
        <v>Introducir Meta e Resultado</v>
      </c>
      <c r="M63" s="483"/>
      <c r="N63" s="484"/>
      <c r="O63" s="91" t="str">
        <f t="shared" si="32"/>
        <v>Introducir Meta e Resultado</v>
      </c>
    </row>
    <row r="64" spans="1:15" ht="41.4">
      <c r="A64" s="106" t="s">
        <v>154</v>
      </c>
      <c r="B64" s="107" t="s">
        <v>208</v>
      </c>
      <c r="C64" s="98" t="s">
        <v>24</v>
      </c>
      <c r="D64" s="435" t="s">
        <v>331</v>
      </c>
      <c r="E64" s="368"/>
      <c r="F64" s="401" t="s">
        <v>696</v>
      </c>
      <c r="G64" s="89" t="str">
        <f>+IF(AND(ISBLANK(E64),ISBLANK(F64)),"Introducir Meta e Resultado",IF(ISBLANK(E64),"No hay Meta",IF(ISBLANK(F64),"Introducir Resultado",IF(F64&gt;=E64,"Meta Conseguida","Meta Non Conseguida"))))</f>
        <v>No hay Meta</v>
      </c>
      <c r="H64" s="285"/>
      <c r="I64" s="368"/>
      <c r="J64" s="348"/>
      <c r="K64" s="89" t="str">
        <f>+IF(AND(ISBLANK(I64),ISBLANK(J64)),"Introducir Meta e Resultado",IF(ISBLANK(I64),"Introducir Meta",IF(ISBLANK(J64),"Introducir Resultado",IF(J64&gt;=I64,"Meta Conseguida","Meta Non Conseguida"))))</f>
        <v>Introducir Meta e Resultado</v>
      </c>
      <c r="L64" s="3"/>
      <c r="M64" s="368"/>
      <c r="N64" s="348"/>
      <c r="O64" s="89" t="str">
        <f>+IF(AND(ISBLANK(M64),ISBLANK(N64)),"Introducir Meta e Resultado",IF(ISBLANK(M64),"Introducir Meta",IF(ISBLANK(N64),"Introducir Resultado",IF(N64&gt;=M64,"Meta Conseguida","Meta Non Conseguida"))))</f>
        <v>Introducir Meta e Resultado</v>
      </c>
    </row>
    <row r="65" spans="1:15" ht="36">
      <c r="A65" s="105" t="s">
        <v>102</v>
      </c>
      <c r="B65" s="99" t="s">
        <v>25</v>
      </c>
      <c r="C65" s="99" t="s">
        <v>164</v>
      </c>
      <c r="D65" s="455" t="s">
        <v>351</v>
      </c>
      <c r="E65" s="456">
        <f>+COUNTA(E66:E69)</f>
        <v>4</v>
      </c>
      <c r="F65" s="446">
        <f>+COUNTIF(G66:G69,"Meta Conseguida")</f>
        <v>4</v>
      </c>
      <c r="G65" s="92" t="str">
        <f>+IF(F65=0,"Ningunha Meta Alcanzada",IF(F65=E65,"Meta Totalmente Alcanzada",IF(F65&gt;0,"Meta Parcialmente Alcanzada")))</f>
        <v>Meta Totalmente Alcanzada</v>
      </c>
      <c r="H65" s="283"/>
      <c r="I65" s="456">
        <f>+COUNTA(I66:I69)</f>
        <v>0</v>
      </c>
      <c r="J65" s="446">
        <f>+COUNTIF(K66:K69,"Meta Conseguida")</f>
        <v>0</v>
      </c>
      <c r="K65" s="92" t="str">
        <f>+IF(J65=0,"Ningunha Meta Alcanzada",IF(J65=I65,"Meta Totalmente Alcanzada",IF(J65&gt;0,"Meta Parcialmente Alcanzada")))</f>
        <v>Ningunha Meta Alcanzada</v>
      </c>
      <c r="M65" s="456">
        <f>+COUNTA(M66:M69)</f>
        <v>0</v>
      </c>
      <c r="N65" s="446">
        <f>+COUNTIF(O66:O69,"Meta Conseguida")</f>
        <v>0</v>
      </c>
      <c r="O65" s="92" t="str">
        <f>+IF(N65=0,"Ningunha Meta Alcanzada",IF(N65=M65,"Meta Totalmente Alcanzada",IF(N65&gt;0,"Meta Parcialmente Alcanzada")))</f>
        <v>Ningunha Meta Alcanzada</v>
      </c>
    </row>
    <row r="66" spans="1:15" ht="96.6">
      <c r="A66" s="59" t="s">
        <v>119</v>
      </c>
      <c r="B66" s="93" t="s">
        <v>196</v>
      </c>
      <c r="C66" s="93" t="s">
        <v>164</v>
      </c>
      <c r="D66" s="457" t="s">
        <v>467</v>
      </c>
      <c r="E66" s="483">
        <v>3</v>
      </c>
      <c r="F66" s="484">
        <v>3.3076923076923075</v>
      </c>
      <c r="G66" s="90" t="str">
        <f t="shared" ref="G66:G69" si="33">+IF(AND(ISBLANK(E66),ISBLANK(F66)),"Introducir Meta e Resultado",IF(ISBLANK(E66),"Introducir Meta",IF(ISBLANK(F66),"Introducir Resultado",IF(F66&gt;=E66,"Meta Conseguida","Meta Non Conseguida"))))</f>
        <v>Meta Conseguida</v>
      </c>
      <c r="H66" s="283"/>
      <c r="I66" s="483"/>
      <c r="J66" s="484"/>
      <c r="K66" s="90" t="str">
        <f t="shared" ref="K66:K69" si="34">+IF(AND(ISBLANK(I66),ISBLANK(J66)),"Introducir Meta e Resultado",IF(ISBLANK(I66),"Introducir Meta",IF(ISBLANK(J66),"Introducir Resultado",IF(J66&gt;=I66,"Meta Conseguida","Meta Non Conseguida"))))</f>
        <v>Introducir Meta e Resultado</v>
      </c>
      <c r="M66" s="483"/>
      <c r="N66" s="484"/>
      <c r="O66" s="90" t="str">
        <f t="shared" ref="O66:O69" si="35">+IF(AND(ISBLANK(M66),ISBLANK(N66)),"Introducir Meta e Resultado",IF(ISBLANK(M66),"Introducir Meta",IF(ISBLANK(N66),"Introducir Resultado",IF(N66&gt;=M66,"Meta Conseguida","Meta Non Conseguida"))))</f>
        <v>Introducir Meta e Resultado</v>
      </c>
    </row>
    <row r="67" spans="1:15" ht="124.2">
      <c r="A67" s="59" t="s">
        <v>120</v>
      </c>
      <c r="B67" s="93" t="s">
        <v>193</v>
      </c>
      <c r="C67" s="93" t="s">
        <v>164</v>
      </c>
      <c r="D67" s="457" t="s">
        <v>468</v>
      </c>
      <c r="E67" s="483">
        <v>3.7</v>
      </c>
      <c r="F67" s="484">
        <v>4.375</v>
      </c>
      <c r="G67" s="90" t="str">
        <f t="shared" si="33"/>
        <v>Meta Conseguida</v>
      </c>
      <c r="H67" s="283"/>
      <c r="I67" s="483"/>
      <c r="J67" s="484"/>
      <c r="K67" s="90" t="str">
        <f t="shared" si="34"/>
        <v>Introducir Meta e Resultado</v>
      </c>
      <c r="M67" s="483"/>
      <c r="N67" s="484"/>
      <c r="O67" s="90" t="str">
        <f t="shared" si="35"/>
        <v>Introducir Meta e Resultado</v>
      </c>
    </row>
    <row r="68" spans="1:15" ht="96.6">
      <c r="A68" s="59" t="s">
        <v>121</v>
      </c>
      <c r="B68" s="93" t="s">
        <v>194</v>
      </c>
      <c r="C68" s="93" t="s">
        <v>164</v>
      </c>
      <c r="D68" s="457" t="s">
        <v>469</v>
      </c>
      <c r="E68" s="483">
        <v>3</v>
      </c>
      <c r="F68" s="484">
        <v>3.4750000000000001</v>
      </c>
      <c r="G68" s="90" t="str">
        <f t="shared" si="33"/>
        <v>Meta Conseguida</v>
      </c>
      <c r="H68" s="283"/>
      <c r="I68" s="483"/>
      <c r="J68" s="484"/>
      <c r="K68" s="90" t="str">
        <f t="shared" si="34"/>
        <v>Introducir Meta e Resultado</v>
      </c>
      <c r="M68" s="483"/>
      <c r="N68" s="484"/>
      <c r="O68" s="90" t="str">
        <f t="shared" si="35"/>
        <v>Introducir Meta e Resultado</v>
      </c>
    </row>
    <row r="69" spans="1:15" ht="110.4">
      <c r="A69" s="60" t="s">
        <v>122</v>
      </c>
      <c r="B69" s="94" t="s">
        <v>389</v>
      </c>
      <c r="C69" s="94" t="s">
        <v>164</v>
      </c>
      <c r="D69" s="457" t="s">
        <v>470</v>
      </c>
      <c r="E69" s="483">
        <v>3</v>
      </c>
      <c r="F69" s="484">
        <v>3.6666666666666665</v>
      </c>
      <c r="G69" s="90" t="str">
        <f t="shared" si="33"/>
        <v>Meta Conseguida</v>
      </c>
      <c r="H69" s="283"/>
      <c r="I69" s="483"/>
      <c r="J69" s="484"/>
      <c r="K69" s="90" t="str">
        <f t="shared" si="34"/>
        <v>Introducir Meta e Resultado</v>
      </c>
      <c r="M69" s="483"/>
      <c r="N69" s="484"/>
      <c r="O69" s="90" t="str">
        <f t="shared" si="35"/>
        <v>Introducir Meta e Resultado</v>
      </c>
    </row>
    <row r="70" spans="1:15" ht="27.6">
      <c r="A70" s="106" t="s">
        <v>106</v>
      </c>
      <c r="B70" s="107" t="s">
        <v>311</v>
      </c>
      <c r="C70" s="107" t="s">
        <v>29</v>
      </c>
      <c r="D70" s="450" t="s">
        <v>312</v>
      </c>
      <c r="E70" s="389" t="s">
        <v>167</v>
      </c>
      <c r="F70" s="401"/>
      <c r="G70" s="95" t="str">
        <f>+IF(ISBLANK(F70),"Introducir Resultado","Indicador Completado")</f>
        <v>Introducir Resultado</v>
      </c>
      <c r="H70" s="3"/>
      <c r="I70" s="389" t="s">
        <v>167</v>
      </c>
      <c r="J70" s="390"/>
      <c r="K70" s="95" t="str">
        <f>+IF(ISBLANK(J70),"Introducir Resultado","Indicador Completado")</f>
        <v>Introducir Resultado</v>
      </c>
      <c r="M70" s="389" t="s">
        <v>167</v>
      </c>
      <c r="N70" s="390"/>
      <c r="O70" s="95" t="str">
        <f>+IF(ISBLANK(N70),"Introducir Resultado","Indicador Completado")</f>
        <v>Introducir Resultado</v>
      </c>
    </row>
    <row r="71" spans="1:15" ht="82.8">
      <c r="A71" s="106" t="s">
        <v>107</v>
      </c>
      <c r="B71" s="107" t="s">
        <v>173</v>
      </c>
      <c r="C71" s="107" t="s">
        <v>31</v>
      </c>
      <c r="D71" s="450" t="s">
        <v>471</v>
      </c>
      <c r="E71" s="500">
        <v>8.4499999999999993</v>
      </c>
      <c r="F71" s="401">
        <v>8.4956595846947227</v>
      </c>
      <c r="G71" s="89" t="str">
        <f>+IF(AND(ISBLANK(E71),ISBLANK(F71)),"Introducir Meta e Resultado",IF(ISBLANK(E71),"Introducir Meta",IF(ISBLANK(F71),"Introducir Resultado",IF(F71&gt;=E71,"Meta Conseguida","Meta Non Conseguida"))))</f>
        <v>Meta Conseguida</v>
      </c>
      <c r="H71" s="3"/>
      <c r="I71" s="402"/>
      <c r="J71" s="401"/>
      <c r="K71" s="89" t="str">
        <f>+IF(AND(ISBLANK(I71),ISBLANK(J71)),"Introducir Meta e Resultado",IF(ISBLANK(I71),"Introducir Meta",IF(ISBLANK(J71),"Introducir Resultado",IF(J71&gt;=I71,"Meta Conseguida","Meta Non Conseguida"))))</f>
        <v>Introducir Meta e Resultado</v>
      </c>
      <c r="M71" s="402"/>
      <c r="N71" s="401"/>
      <c r="O71" s="89" t="str">
        <f>+IF(AND(ISBLANK(M71),ISBLANK(N71)),"Introducir Meta e Resultado",IF(ISBLANK(M71),"Introducir Meta",IF(ISBLANK(N71),"Introducir Resultado",IF(N71&gt;=M71,"Meta Conseguida","Meta Non Conseguida"))))</f>
        <v>Introducir Meta e Resultado</v>
      </c>
    </row>
    <row r="72" spans="1:15" ht="27.6">
      <c r="A72" s="106" t="s">
        <v>108</v>
      </c>
      <c r="B72" s="107" t="s">
        <v>209</v>
      </c>
      <c r="C72" s="107" t="s">
        <v>23</v>
      </c>
      <c r="D72" s="450" t="s">
        <v>337</v>
      </c>
      <c r="E72" s="403" t="s">
        <v>167</v>
      </c>
      <c r="F72" s="404">
        <v>0.28000000000000003</v>
      </c>
      <c r="G72" s="95" t="str">
        <f>+IF(ISBLANK(F72),"Introducir Resultado","Indicador Completado")</f>
        <v>Indicador Completado</v>
      </c>
      <c r="H72" s="3"/>
      <c r="I72" s="403" t="s">
        <v>167</v>
      </c>
      <c r="J72" s="404"/>
      <c r="K72" s="95" t="str">
        <f>+IF(ISBLANK(J72),"Introducir Resultado","Indicador Completado")</f>
        <v>Introducir Resultado</v>
      </c>
      <c r="M72" s="403" t="s">
        <v>167</v>
      </c>
      <c r="N72" s="404"/>
      <c r="O72" s="95" t="str">
        <f>+IF(ISBLANK(N72),"Introducir Resultado","Indicador Completado")</f>
        <v>Introducir Resultado</v>
      </c>
    </row>
    <row r="73" spans="1:15" ht="55.2">
      <c r="A73" s="106" t="s">
        <v>109</v>
      </c>
      <c r="B73" s="107" t="s">
        <v>269</v>
      </c>
      <c r="C73" s="107" t="s">
        <v>23</v>
      </c>
      <c r="D73" s="450" t="s">
        <v>332</v>
      </c>
      <c r="E73" s="402">
        <v>3</v>
      </c>
      <c r="F73" s="401">
        <v>3.17</v>
      </c>
      <c r="G73" s="95" t="str">
        <f>+IF(AND(ISBLANK(E73),ISBLANK(F73)),"Introducir Meta e Resultado",IF(ISBLANK(E73),"Introducir Meta",IF(ISBLANK(F73),"Introducir Resultado",IF(F73&gt;=E73,"Meta Conseguida","Meta Non Conseguida"))))</f>
        <v>Meta Conseguida</v>
      </c>
      <c r="H73" s="3"/>
      <c r="I73" s="402"/>
      <c r="J73" s="401"/>
      <c r="K73" s="95" t="str">
        <f>+IF(AND(ISBLANK(I73),ISBLANK(J73)),"Introducir Meta e Resultado",IF(ISBLANK(I73),"Introducir Meta",IF(ISBLANK(J73),"Introducir Resultado",IF(J73&gt;=I73,"Meta Conseguida","Meta Non Conseguida"))))</f>
        <v>Introducir Meta e Resultado</v>
      </c>
      <c r="M73" s="402"/>
      <c r="N73" s="401"/>
      <c r="O73" s="95" t="str">
        <f>+IF(AND(ISBLANK(M73),ISBLANK(N73)),"Introducir Meta e Resultado",IF(ISBLANK(M73),"Introducir Meta",IF(ISBLANK(N73),"Introducir Resultado",IF(N73&gt;=M73,"Meta Conseguida","Meta Non Conseguida"))))</f>
        <v>Introducir Meta e Resultado</v>
      </c>
    </row>
    <row r="74" spans="1:15" ht="82.8">
      <c r="A74" s="106" t="s">
        <v>110</v>
      </c>
      <c r="B74" s="107" t="s">
        <v>195</v>
      </c>
      <c r="C74" s="107" t="s">
        <v>24</v>
      </c>
      <c r="D74" s="450" t="s">
        <v>472</v>
      </c>
      <c r="E74" s="402">
        <v>3</v>
      </c>
      <c r="F74" s="359">
        <v>3.9230769230769229</v>
      </c>
      <c r="G74" s="89" t="str">
        <f>+IF(AND(ISBLANK(E74),ISBLANK(F74)),"Introducir Meta e Resultado",IF(ISBLANK(E74),"Introducir Meta",IF(ISBLANK(F74),"Introducir Resultado",IF(F74&gt;=E74,"Meta Conseguida","Meta Non Conseguida"))))</f>
        <v>Meta Conseguida</v>
      </c>
      <c r="H74" s="3"/>
      <c r="I74" s="402"/>
      <c r="J74" s="359"/>
      <c r="K74" s="89" t="str">
        <f>+IF(AND(ISBLANK(I74),ISBLANK(J74)),"Introducir Meta e Resultado",IF(ISBLANK(I74),"Introducir Meta",IF(ISBLANK(J74),"Introducir Resultado",IF(J74&gt;=I74,"Meta Conseguida","Meta Non Conseguida"))))</f>
        <v>Introducir Meta e Resultado</v>
      </c>
      <c r="M74" s="402"/>
      <c r="N74" s="359"/>
      <c r="O74" s="89" t="str">
        <f>+IF(AND(ISBLANK(M74),ISBLANK(N74)),"Introducir Meta e Resultado",IF(ISBLANK(M74),"Introducir Meta",IF(ISBLANK(N74),"Introducir Resultado",IF(N74&gt;=M74,"Meta Conseguida","Meta Non Conseguida"))))</f>
        <v>Introducir Meta e Resultado</v>
      </c>
    </row>
    <row r="75" spans="1:15" ht="36">
      <c r="A75" s="105" t="s">
        <v>111</v>
      </c>
      <c r="B75" s="99" t="s">
        <v>333</v>
      </c>
      <c r="C75" s="99" t="s">
        <v>9</v>
      </c>
      <c r="D75" s="455" t="s">
        <v>352</v>
      </c>
      <c r="E75" s="445">
        <f>+COUNTA(E76:E79)</f>
        <v>4</v>
      </c>
      <c r="F75" s="446">
        <f>+COUNTIF(G76:G79,"Meta Conseguida")</f>
        <v>4</v>
      </c>
      <c r="G75" s="92" t="str">
        <f>+IF(F75=0,"Ningunha Meta Alcanzada",IF(F75=E75,"Meta Totalmente Alcanzada",IF(F75&gt;0,"Meta Parcialmente Alcanzada")))</f>
        <v>Meta Totalmente Alcanzada</v>
      </c>
      <c r="H75" s="283"/>
      <c r="I75" s="445">
        <f>+COUNTA(I76:I79)</f>
        <v>0</v>
      </c>
      <c r="J75" s="446">
        <f>+COUNTIF(K76:K79,"Meta Conseguida")</f>
        <v>0</v>
      </c>
      <c r="K75" s="92" t="str">
        <f>+IF(J75=0,"Ningunha Meta Alcanzada",IF(J75=I75,"Meta Totalmente Alcanzada",IF(J75&gt;0,"Meta Parcialmente Alcanzada")))</f>
        <v>Ningunha Meta Alcanzada</v>
      </c>
      <c r="M75" s="445">
        <f>+COUNTA(M76:M79)</f>
        <v>0</v>
      </c>
      <c r="N75" s="446">
        <f>+COUNTIF(O76:O79,"Meta Conseguida")</f>
        <v>0</v>
      </c>
      <c r="O75" s="92" t="str">
        <f>+IF(N75=0,"Ningunha Meta Alcanzada",IF(N75=M75,"Meta Totalmente Alcanzada",IF(N75&gt;0,"Meta Parcialmente Alcanzada")))</f>
        <v>Ningunha Meta Alcanzada</v>
      </c>
    </row>
    <row r="76" spans="1:15" ht="82.8">
      <c r="A76" s="59" t="s">
        <v>140</v>
      </c>
      <c r="B76" s="93" t="s">
        <v>200</v>
      </c>
      <c r="C76" s="68" t="s">
        <v>9</v>
      </c>
      <c r="D76" s="457" t="s">
        <v>473</v>
      </c>
      <c r="E76" s="483">
        <v>3</v>
      </c>
      <c r="F76" s="484">
        <v>3.4285714285714284</v>
      </c>
      <c r="G76" s="90" t="str">
        <f t="shared" ref="G76:G79" si="36">+IF(AND(ISBLANK(E76),ISBLANK(F76)),"Introducir Meta e Resultado",IF(ISBLANK(E76),"Introducir Meta",IF(ISBLANK(F76),"Introducir Resultado",IF(F76&gt;=E76,"Meta Conseguida","Meta Non Conseguida"))))</f>
        <v>Meta Conseguida</v>
      </c>
      <c r="H76" s="283"/>
      <c r="I76" s="483"/>
      <c r="J76" s="484"/>
      <c r="K76" s="90" t="str">
        <f t="shared" ref="K76:K79" si="37">+IF(AND(ISBLANK(I76),ISBLANK(J76)),"Introducir Meta e Resultado",IF(ISBLANK(I76),"Introducir Meta",IF(ISBLANK(J76),"Introducir Resultado",IF(J76&gt;=I76,"Meta Conseguida","Meta Non Conseguida"))))</f>
        <v>Introducir Meta e Resultado</v>
      </c>
      <c r="M76" s="483"/>
      <c r="N76" s="484"/>
      <c r="O76" s="90" t="str">
        <f t="shared" ref="O76:O79" si="38">+IF(AND(ISBLANK(M76),ISBLANK(N76)),"Introducir Meta e Resultado",IF(ISBLANK(M76),"Introducir Meta",IF(ISBLANK(N76),"Introducir Resultado",IF(N76&gt;=M76,"Meta Conseguida","Meta Non Conseguida"))))</f>
        <v>Introducir Meta e Resultado</v>
      </c>
    </row>
    <row r="77" spans="1:15" ht="82.8">
      <c r="A77" s="59" t="s">
        <v>141</v>
      </c>
      <c r="B77" s="93" t="s">
        <v>201</v>
      </c>
      <c r="C77" s="68" t="s">
        <v>9</v>
      </c>
      <c r="D77" s="457" t="s">
        <v>474</v>
      </c>
      <c r="E77" s="483">
        <v>3.7</v>
      </c>
      <c r="F77" s="484">
        <v>4.0854700854700852</v>
      </c>
      <c r="G77" s="90" t="str">
        <f t="shared" si="36"/>
        <v>Meta Conseguida</v>
      </c>
      <c r="H77" s="283"/>
      <c r="I77" s="483"/>
      <c r="J77" s="484"/>
      <c r="K77" s="90" t="str">
        <f t="shared" si="37"/>
        <v>Introducir Meta e Resultado</v>
      </c>
      <c r="M77" s="483"/>
      <c r="N77" s="484"/>
      <c r="O77" s="90" t="str">
        <f t="shared" si="38"/>
        <v>Introducir Meta e Resultado</v>
      </c>
    </row>
    <row r="78" spans="1:15" ht="82.8">
      <c r="A78" s="59" t="s">
        <v>165</v>
      </c>
      <c r="B78" s="93" t="s">
        <v>202</v>
      </c>
      <c r="C78" s="68" t="s">
        <v>9</v>
      </c>
      <c r="D78" s="457" t="s">
        <v>475</v>
      </c>
      <c r="E78" s="483">
        <v>3</v>
      </c>
      <c r="F78" s="484">
        <v>3.5641025641025643</v>
      </c>
      <c r="G78" s="90" t="str">
        <f t="shared" si="36"/>
        <v>Meta Conseguida</v>
      </c>
      <c r="H78" s="283"/>
      <c r="I78" s="483"/>
      <c r="J78" s="484"/>
      <c r="K78" s="90" t="str">
        <f t="shared" si="37"/>
        <v>Introducir Meta e Resultado</v>
      </c>
      <c r="M78" s="483"/>
      <c r="N78" s="484"/>
      <c r="O78" s="90" t="str">
        <f t="shared" si="38"/>
        <v>Introducir Meta e Resultado</v>
      </c>
    </row>
    <row r="79" spans="1:15" ht="82.8">
      <c r="A79" s="60" t="s">
        <v>166</v>
      </c>
      <c r="B79" s="94" t="s">
        <v>390</v>
      </c>
      <c r="C79" s="67" t="s">
        <v>9</v>
      </c>
      <c r="D79" s="457" t="s">
        <v>476</v>
      </c>
      <c r="E79" s="488">
        <v>3</v>
      </c>
      <c r="F79" s="487">
        <v>4</v>
      </c>
      <c r="G79" s="91" t="str">
        <f t="shared" si="36"/>
        <v>Meta Conseguida</v>
      </c>
      <c r="H79" s="283"/>
      <c r="I79" s="488"/>
      <c r="J79" s="487"/>
      <c r="K79" s="91" t="str">
        <f t="shared" si="37"/>
        <v>Introducir Meta e Resultado</v>
      </c>
      <c r="M79" s="488"/>
      <c r="N79" s="487"/>
      <c r="O79" s="91" t="str">
        <f t="shared" si="38"/>
        <v>Introducir Meta e Resultado</v>
      </c>
    </row>
    <row r="80" spans="1:15" ht="55.2">
      <c r="A80" s="106" t="s">
        <v>125</v>
      </c>
      <c r="B80" s="107" t="s">
        <v>129</v>
      </c>
      <c r="C80" s="107" t="s">
        <v>142</v>
      </c>
      <c r="D80" s="460" t="s">
        <v>334</v>
      </c>
      <c r="E80" s="405"/>
      <c r="F80" s="348">
        <v>0</v>
      </c>
      <c r="G80" s="95" t="str">
        <f>+IF(AND(ISBLANK(E80),ISBLANK(F80)),"Introducir Meta e Resultado",IF(ISBLANK(E80),"No hay Meta",IF(ISBLANK(F80),"Introducir Resultado",IF(F80&gt;=E80,"Meta Conseguida","Meta Non Conseguida"))))</f>
        <v>No hay Meta</v>
      </c>
      <c r="H80" s="3"/>
      <c r="I80" s="405"/>
      <c r="J80" s="348"/>
      <c r="K80" s="95" t="str">
        <f>+IF(AND(ISBLANK(I80),ISBLANK(J80)),"Introducir Meta e Resultado",IF(ISBLANK(I80),"Introducir Meta",IF(ISBLANK(J80),"Introducir Resultado",IF(J80&gt;=I80,"Meta Conseguida","Meta Non Conseguida"))))</f>
        <v>Introducir Meta e Resultado</v>
      </c>
      <c r="M80" s="405"/>
      <c r="N80" s="348"/>
      <c r="O80" s="95" t="str">
        <f>+IF(AND(ISBLANK(M80),ISBLANK(N80)),"Introducir Meta e Resultado",IF(ISBLANK(M80),"Introducir Meta",IF(ISBLANK(N80),"Introducir Resultado",IF(N80&gt;=M80,"Meta Conseguida","Meta Non Conseguida"))))</f>
        <v>Introducir Meta e Resultado</v>
      </c>
    </row>
    <row r="81" spans="1:15" ht="82.8">
      <c r="A81" s="106" t="s">
        <v>126</v>
      </c>
      <c r="B81" s="107" t="s">
        <v>53</v>
      </c>
      <c r="C81" s="107" t="s">
        <v>7</v>
      </c>
      <c r="D81" s="450" t="s">
        <v>695</v>
      </c>
      <c r="E81" s="402">
        <v>3</v>
      </c>
      <c r="F81" s="359">
        <v>4.17</v>
      </c>
      <c r="G81" s="89" t="str">
        <f>+IF(AND(ISBLANK(E81),ISBLANK(F81)),"Introducir Meta e Resultado",IF(ISBLANK(E81),"Introducir Meta",IF(ISBLANK(F81),"Introducir Resultado",IF(F81&gt;=E81,"Meta Conseguida","Meta Non Conseguida"))))</f>
        <v>Meta Conseguida</v>
      </c>
      <c r="H81" s="3"/>
      <c r="I81" s="402"/>
      <c r="J81" s="359"/>
      <c r="K81" s="89" t="str">
        <f>+IF(AND(ISBLANK(I81),ISBLANK(J81)),"Introducir Meta e Resultado",IF(ISBLANK(I81),"Introducir Meta",IF(ISBLANK(J81),"Introducir Resultado",IF(J81&gt;=I81,"Meta Conseguida","Meta Non Conseguida"))))</f>
        <v>Introducir Meta e Resultado</v>
      </c>
      <c r="M81" s="402"/>
      <c r="N81" s="359"/>
      <c r="O81" s="89" t="str">
        <f>+IF(AND(ISBLANK(M81),ISBLANK(N81)),"Introducir Meta e Resultado",IF(ISBLANK(M81),"Introducir Meta",IF(ISBLANK(N81),"Introducir Resultado",IF(N81&gt;=M81,"Meta Conseguida","Meta Non Conseguida"))))</f>
        <v>Introducir Meta e Resultado</v>
      </c>
    </row>
    <row r="82" spans="1:15" ht="36">
      <c r="A82" s="105" t="s">
        <v>155</v>
      </c>
      <c r="B82" s="99" t="s">
        <v>270</v>
      </c>
      <c r="C82" s="99" t="s">
        <v>11</v>
      </c>
      <c r="D82" s="455" t="s">
        <v>353</v>
      </c>
      <c r="E82" s="456">
        <f>+COUNTA(E83:E86)</f>
        <v>4</v>
      </c>
      <c r="F82" s="446">
        <f>+COUNTIF(G83:G86,"Meta Conseguida")</f>
        <v>3</v>
      </c>
      <c r="G82" s="92" t="str">
        <f>+IF(F82=0,"Ningunha Meta Alcanzada",IF(F82=E82,"Meta Totalmente Alcanzada",IF(F82&gt;0,"Meta Parcialmente Alcanzada")))</f>
        <v>Meta Parcialmente Alcanzada</v>
      </c>
      <c r="H82" s="283"/>
      <c r="I82" s="456">
        <f>+COUNTA(I83:I86)</f>
        <v>0</v>
      </c>
      <c r="J82" s="446">
        <f>+COUNTIF(K83:K86,"Meta Conseguida")</f>
        <v>0</v>
      </c>
      <c r="K82" s="92" t="str">
        <f>+IF(J82=0,"Ningunha Meta Alcanzada",IF(J82=I82,"Meta Totalmente Alcanzada",IF(J82&gt;0,"Meta Parcialmente Alcanzada")))</f>
        <v>Ningunha Meta Alcanzada</v>
      </c>
      <c r="M82" s="456">
        <f>+COUNTA(M83:M86)</f>
        <v>0</v>
      </c>
      <c r="N82" s="446">
        <f>+COUNTIF(O83:O86,"Meta Conseguida")</f>
        <v>0</v>
      </c>
      <c r="O82" s="92" t="str">
        <f>+IF(N82=0,"Ningunha Meta Alcanzada",IF(N82=M82,"Meta Totalmente Alcanzada",IF(N82&gt;0,"Meta Parcialmente Alcanzada")))</f>
        <v>Ningunha Meta Alcanzada</v>
      </c>
    </row>
    <row r="83" spans="1:15" ht="82.8">
      <c r="A83" s="59" t="s">
        <v>271</v>
      </c>
      <c r="B83" s="93" t="s">
        <v>272</v>
      </c>
      <c r="C83" s="93" t="s">
        <v>11</v>
      </c>
      <c r="D83" s="457" t="s">
        <v>478</v>
      </c>
      <c r="E83" s="483">
        <v>3</v>
      </c>
      <c r="F83" s="484">
        <v>3.54</v>
      </c>
      <c r="G83" s="90" t="str">
        <f t="shared" ref="G83:G86" si="39">+IF(AND(ISBLANK(E83),ISBLANK(F83)),"Introducir Meta e Resultado",IF(ISBLANK(E83),"Introducir Meta",IF(ISBLANK(F83),"Introducir Resultado",IF(F83&gt;=E83,"Meta Conseguida","Meta Non Conseguida"))))</f>
        <v>Meta Conseguida</v>
      </c>
      <c r="H83" s="283"/>
      <c r="I83" s="483"/>
      <c r="J83" s="484"/>
      <c r="K83" s="90" t="str">
        <f t="shared" ref="K83:K86" si="40">+IF(AND(ISBLANK(I83),ISBLANK(J83)),"Introducir Meta e Resultado",IF(ISBLANK(I83),"Introducir Meta",IF(ISBLANK(J83),"Introducir Resultado",IF(J83&gt;=I83,"Meta Conseguida","Meta Non Conseguida"))))</f>
        <v>Introducir Meta e Resultado</v>
      </c>
      <c r="M83" s="483"/>
      <c r="N83" s="484"/>
      <c r="O83" s="90" t="str">
        <f t="shared" ref="O83:O86" si="41">+IF(AND(ISBLANK(M83),ISBLANK(N83)),"Introducir Meta e Resultado",IF(ISBLANK(M83),"Introducir Meta",IF(ISBLANK(N83),"Introducir Resultado",IF(N83&gt;=M83,"Meta Conseguida","Meta Non Conseguida"))))</f>
        <v>Introducir Meta e Resultado</v>
      </c>
    </row>
    <row r="84" spans="1:15" ht="82.8">
      <c r="A84" s="59" t="s">
        <v>273</v>
      </c>
      <c r="B84" s="93" t="s">
        <v>274</v>
      </c>
      <c r="C84" s="93" t="s">
        <v>11</v>
      </c>
      <c r="D84" s="457" t="s">
        <v>479</v>
      </c>
      <c r="E84" s="483">
        <v>3.7</v>
      </c>
      <c r="F84" s="484">
        <v>4.1681159420289857</v>
      </c>
      <c r="G84" s="90" t="str">
        <f t="shared" si="39"/>
        <v>Meta Conseguida</v>
      </c>
      <c r="H84" s="283"/>
      <c r="I84" s="483"/>
      <c r="J84" s="484"/>
      <c r="K84" s="90" t="str">
        <f t="shared" si="40"/>
        <v>Introducir Meta e Resultado</v>
      </c>
      <c r="M84" s="483"/>
      <c r="N84" s="484"/>
      <c r="O84" s="90" t="str">
        <f t="shared" si="41"/>
        <v>Introducir Meta e Resultado</v>
      </c>
    </row>
    <row r="85" spans="1:15" ht="96.6">
      <c r="A85" s="59" t="s">
        <v>276</v>
      </c>
      <c r="B85" s="93" t="s">
        <v>275</v>
      </c>
      <c r="C85" s="93" t="s">
        <v>11</v>
      </c>
      <c r="D85" s="457" t="s">
        <v>480</v>
      </c>
      <c r="E85" s="483">
        <v>3</v>
      </c>
      <c r="F85" s="484">
        <v>2.8073394495412844</v>
      </c>
      <c r="G85" s="90" t="str">
        <f t="shared" si="39"/>
        <v>Meta Non Conseguida</v>
      </c>
      <c r="H85" s="283"/>
      <c r="I85" s="483"/>
      <c r="J85" s="484"/>
      <c r="K85" s="90" t="str">
        <f t="shared" si="40"/>
        <v>Introducir Meta e Resultado</v>
      </c>
      <c r="M85" s="483"/>
      <c r="N85" s="484"/>
      <c r="O85" s="90" t="str">
        <f t="shared" si="41"/>
        <v>Introducir Meta e Resultado</v>
      </c>
    </row>
    <row r="86" spans="1:15" ht="96.6">
      <c r="A86" s="60" t="s">
        <v>276</v>
      </c>
      <c r="B86" s="93" t="s">
        <v>391</v>
      </c>
      <c r="C86" s="94" t="s">
        <v>11</v>
      </c>
      <c r="D86" s="457" t="s">
        <v>481</v>
      </c>
      <c r="E86" s="483">
        <v>3</v>
      </c>
      <c r="F86" s="484">
        <v>4</v>
      </c>
      <c r="G86" s="90" t="str">
        <f t="shared" si="39"/>
        <v>Meta Conseguida</v>
      </c>
      <c r="H86" s="283"/>
      <c r="I86" s="483"/>
      <c r="J86" s="484"/>
      <c r="K86" s="90" t="str">
        <f t="shared" si="40"/>
        <v>Introducir Meta e Resultado</v>
      </c>
      <c r="M86" s="483"/>
      <c r="N86" s="484"/>
      <c r="O86" s="90" t="str">
        <f t="shared" si="41"/>
        <v>Introducir Meta e Resultado</v>
      </c>
    </row>
    <row r="87" spans="1:15" ht="69">
      <c r="A87" s="108" t="s">
        <v>156</v>
      </c>
      <c r="B87" s="109" t="s">
        <v>203</v>
      </c>
      <c r="C87" s="109" t="s">
        <v>306</v>
      </c>
      <c r="D87" s="461" t="s">
        <v>482</v>
      </c>
      <c r="E87" s="406" t="s">
        <v>167</v>
      </c>
      <c r="F87" s="407">
        <v>544</v>
      </c>
      <c r="G87" s="95" t="str">
        <f t="shared" ref="G87:G88" si="42">+IF(ISBLANK(F87),"Introducir Resultado","Indicador Completado")</f>
        <v>Indicador Completado</v>
      </c>
      <c r="H87" s="3"/>
      <c r="I87" s="406" t="s">
        <v>167</v>
      </c>
      <c r="J87" s="407"/>
      <c r="K87" s="95" t="str">
        <f t="shared" ref="K87:K88" si="43">+IF(ISBLANK(J87),"Introducir Resultado","Indicador Completado")</f>
        <v>Introducir Resultado</v>
      </c>
      <c r="M87" s="406" t="s">
        <v>167</v>
      </c>
      <c r="N87" s="407"/>
      <c r="O87" s="95" t="str">
        <f t="shared" ref="O87:O88" si="44">+IF(ISBLANK(N87),"Introducir Resultado","Indicador Completado")</f>
        <v>Introducir Resultado</v>
      </c>
    </row>
    <row r="88" spans="1:15" ht="69">
      <c r="A88" s="108" t="s">
        <v>278</v>
      </c>
      <c r="B88" s="109" t="s">
        <v>157</v>
      </c>
      <c r="C88" s="109" t="s">
        <v>7</v>
      </c>
      <c r="D88" s="461" t="s">
        <v>483</v>
      </c>
      <c r="E88" s="406" t="s">
        <v>167</v>
      </c>
      <c r="F88" s="407">
        <v>123</v>
      </c>
      <c r="G88" s="95" t="str">
        <f t="shared" si="42"/>
        <v>Indicador Completado</v>
      </c>
      <c r="H88" s="3"/>
      <c r="I88" s="406" t="s">
        <v>167</v>
      </c>
      <c r="J88" s="407"/>
      <c r="K88" s="95" t="str">
        <f t="shared" si="43"/>
        <v>Introducir Resultado</v>
      </c>
      <c r="M88" s="406" t="s">
        <v>167</v>
      </c>
      <c r="N88" s="407"/>
      <c r="O88" s="95" t="str">
        <f t="shared" si="44"/>
        <v>Introducir Resultado</v>
      </c>
    </row>
    <row r="89" spans="1:15" s="53" customFormat="1" ht="18.75" customHeight="1" thickBot="1">
      <c r="A89" s="281"/>
      <c r="B89" s="282"/>
      <c r="C89" s="282"/>
      <c r="D89" s="462"/>
      <c r="E89" s="393"/>
      <c r="F89" s="408"/>
      <c r="G89" s="28"/>
      <c r="H89" s="2"/>
      <c r="I89" s="393"/>
      <c r="J89" s="408"/>
      <c r="K89" s="28"/>
      <c r="L89" s="2"/>
      <c r="M89" s="393"/>
      <c r="N89" s="408"/>
      <c r="O89" s="28"/>
    </row>
    <row r="90" spans="1:15" ht="18.75" customHeight="1" thickBot="1">
      <c r="A90" s="41" t="s">
        <v>26</v>
      </c>
      <c r="B90" s="42"/>
      <c r="C90" s="42"/>
      <c r="D90" s="463"/>
      <c r="E90" s="409"/>
      <c r="F90" s="409"/>
      <c r="G90" s="44"/>
      <c r="H90" s="53"/>
      <c r="I90" s="409"/>
      <c r="J90" s="409"/>
      <c r="K90" s="44"/>
      <c r="L90" s="53"/>
      <c r="M90" s="409"/>
      <c r="N90" s="409"/>
      <c r="O90" s="44"/>
    </row>
    <row r="91" spans="1:15" ht="24.9" customHeight="1">
      <c r="A91" s="97"/>
      <c r="B91" s="175"/>
      <c r="C91" s="175"/>
      <c r="D91" s="422"/>
      <c r="E91" s="393"/>
      <c r="F91" s="393"/>
      <c r="G91" s="28"/>
      <c r="I91" s="393"/>
      <c r="J91" s="393"/>
      <c r="K91" s="28"/>
      <c r="M91" s="393"/>
      <c r="N91" s="393"/>
      <c r="O91" s="28"/>
    </row>
    <row r="92" spans="1:15" ht="36">
      <c r="A92" s="105" t="s">
        <v>127</v>
      </c>
      <c r="B92" s="99" t="s">
        <v>392</v>
      </c>
      <c r="C92" s="99" t="s">
        <v>34</v>
      </c>
      <c r="D92" s="464" t="s">
        <v>354</v>
      </c>
      <c r="E92" s="426">
        <f>+COUNTA(G93:G93)-COUNTIF(G93:G93,"Non hai indicador")-COUNTIF(G93:G93,"Introducir Meta e Resultado")</f>
        <v>0</v>
      </c>
      <c r="F92" s="427">
        <f>+COUNTIF(G93:G93,"Meta Conseguida")</f>
        <v>0</v>
      </c>
      <c r="G92" s="92" t="str">
        <f>+IF(F92=0,"Ningunha Meta Alcanzada",IF(F92=E92,"Meta Totalmente Alcanzada",IF(F92&gt;0,"Meta Parcialmente Alcanzada")))</f>
        <v>Ningunha Meta Alcanzada</v>
      </c>
      <c r="I92" s="426">
        <f>+COUNTA(K93:K93)-COUNTIF(K93:K93,"Non hai indicador")-COUNTIF(K93:K93,"Introducir Meta e Resultado")</f>
        <v>0</v>
      </c>
      <c r="J92" s="427">
        <f>+COUNTIF(K93:K93,"Meta Conseguida")</f>
        <v>0</v>
      </c>
      <c r="K92" s="92" t="str">
        <f>+IF(J92=0,"Ningunha Meta Alcanzada",IF(J92=I92,"Meta Totalmente Alcanzada",IF(J92&gt;0,"Meta Parcialmente Alcanzada")))</f>
        <v>Ningunha Meta Alcanzada</v>
      </c>
      <c r="M92" s="426">
        <f>+COUNTA(O93:O93)-COUNTIF(O93:O93,"Non hai indicador")-COUNTIF(O93:O93,"Introducir Meta e Resultado")</f>
        <v>0</v>
      </c>
      <c r="N92" s="427">
        <f>+COUNTIF(O93:O93,"Meta Conseguida")</f>
        <v>0</v>
      </c>
      <c r="O92" s="92" t="str">
        <f>+IF(N92=0,"Ningunha Meta Alcanzada",IF(N92=M92,"Meta Totalmente Alcanzada",IF(N92&gt;0,"Meta Parcialmente Alcanzada")))</f>
        <v>Ningunha Meta Alcanzada</v>
      </c>
    </row>
    <row r="93" spans="1:15" ht="31.2">
      <c r="A93" s="59" t="s">
        <v>186</v>
      </c>
      <c r="B93" s="93" t="s">
        <v>204</v>
      </c>
      <c r="C93" s="68" t="s">
        <v>34</v>
      </c>
      <c r="D93" s="433" t="s">
        <v>335</v>
      </c>
      <c r="E93" s="363"/>
      <c r="F93" s="364"/>
      <c r="G93" s="90" t="str">
        <f t="shared" ref="G93" si="45">+IF(AND(ISBLANK(E93),ISBLANK(F93)),"Introducir Meta e Resultado",IF(ISBLANK(E93),"Introducir Meta",IF(ISBLANK(F93),"Introducir Resultado",IF(F93&gt;=E93,"Meta Conseguida","Meta Non Conseguida"))))</f>
        <v>Introducir Meta e Resultado</v>
      </c>
      <c r="I93" s="363"/>
      <c r="J93" s="364"/>
      <c r="K93" s="90" t="str">
        <f t="shared" ref="K93" si="46">+IF(AND(ISBLANK(I93),ISBLANK(J93)),"Introducir Meta e Resultado",IF(ISBLANK(I93),"Introducir Meta",IF(ISBLANK(J93),"Introducir Resultado",IF(J93&gt;=I93,"Meta Conseguida","Meta Non Conseguida"))))</f>
        <v>Introducir Meta e Resultado</v>
      </c>
      <c r="M93" s="363"/>
      <c r="N93" s="364"/>
      <c r="O93" s="90" t="str">
        <f t="shared" ref="O93" si="47">+IF(AND(ISBLANK(M93),ISBLANK(N93)),"Introducir Meta e Resultado",IF(ISBLANK(M93),"Introducir Meta",IF(ISBLANK(N93),"Introducir Resultado",IF(N93&gt;=M93,"Meta Conseguida","Meta Non Conseguida"))))</f>
        <v>Introducir Meta e Resultado</v>
      </c>
    </row>
    <row r="94" spans="1:15">
      <c r="F94" s="202"/>
    </row>
    <row r="95" spans="1:15">
      <c r="F95" s="202"/>
    </row>
    <row r="96" spans="1:15">
      <c r="F96" s="202"/>
    </row>
  </sheetData>
  <sheetProtection autoFilter="0"/>
  <autoFilter ref="A5:H93" xr:uid="{00000000-0009-0000-0000-000002000000}"/>
  <mergeCells count="6">
    <mergeCell ref="M4:O4"/>
    <mergeCell ref="A4:B4"/>
    <mergeCell ref="E4:G4"/>
    <mergeCell ref="A2:G2"/>
    <mergeCell ref="C4:D4"/>
    <mergeCell ref="I4:K4"/>
  </mergeCells>
  <conditionalFormatting sqref="F1">
    <cfRule type="cellIs" dxfId="5511" priority="4791" operator="greaterThanOrEqual">
      <formula>$E1</formula>
    </cfRule>
    <cfRule type="cellIs" dxfId="5510" priority="4790" operator="lessThan">
      <formula>$E1</formula>
    </cfRule>
    <cfRule type="cellIs" dxfId="5509" priority="4789" operator="equal">
      <formula>0</formula>
    </cfRule>
  </conditionalFormatting>
  <conditionalFormatting sqref="F7">
    <cfRule type="cellIs" dxfId="5508" priority="327" operator="greaterThanOrEqual">
      <formula>E7</formula>
    </cfRule>
    <cfRule type="cellIs" dxfId="5507" priority="326" operator="lessThan">
      <formula>E7</formula>
    </cfRule>
    <cfRule type="cellIs" dxfId="5506" priority="325" operator="equal">
      <formula>0</formula>
    </cfRule>
  </conditionalFormatting>
  <conditionalFormatting sqref="F8">
    <cfRule type="cellIs" dxfId="5505" priority="289" operator="equal">
      <formula>0</formula>
    </cfRule>
    <cfRule type="cellIs" dxfId="5504" priority="290" operator="greaterThanOrEqual">
      <formula>E8</formula>
    </cfRule>
    <cfRule type="cellIs" dxfId="5503" priority="291" operator="lessThan">
      <formula>E8</formula>
    </cfRule>
  </conditionalFormatting>
  <conditionalFormatting sqref="F9">
    <cfRule type="cellIs" dxfId="5502" priority="312" operator="greaterThanOrEqual">
      <formula>E9</formula>
    </cfRule>
    <cfRule type="cellIs" dxfId="5501" priority="311" operator="lessThan">
      <formula>E9</formula>
    </cfRule>
  </conditionalFormatting>
  <conditionalFormatting sqref="F9:F11">
    <cfRule type="cellIs" dxfId="5500" priority="295" operator="equal">
      <formula>0</formula>
    </cfRule>
  </conditionalFormatting>
  <conditionalFormatting sqref="F10">
    <cfRule type="cellIs" dxfId="5499" priority="297" operator="greaterThanOrEqual">
      <formula>E10</formula>
    </cfRule>
    <cfRule type="cellIs" dxfId="5498" priority="296" operator="lessThan">
      <formula>E10</formula>
    </cfRule>
  </conditionalFormatting>
  <conditionalFormatting sqref="F11">
    <cfRule type="cellIs" dxfId="5497" priority="315" operator="greaterThanOrEqual">
      <formula>$E11</formula>
    </cfRule>
    <cfRule type="cellIs" dxfId="5496" priority="314" operator="lessThan">
      <formula>$E11</formula>
    </cfRule>
  </conditionalFormatting>
  <conditionalFormatting sqref="F12">
    <cfRule type="cellIs" dxfId="5495" priority="278" operator="greaterThanOrEqual">
      <formula>E12</formula>
    </cfRule>
    <cfRule type="cellIs" dxfId="5494" priority="279" operator="lessThan">
      <formula>E12</formula>
    </cfRule>
    <cfRule type="cellIs" dxfId="5493" priority="277" operator="equal">
      <formula>0</formula>
    </cfRule>
  </conditionalFormatting>
  <conditionalFormatting sqref="F13">
    <cfRule type="cellIs" dxfId="5492" priority="287" operator="lessThan">
      <formula>E13</formula>
    </cfRule>
    <cfRule type="cellIs" dxfId="5491" priority="288" operator="greaterThanOrEqual">
      <formula>E13</formula>
    </cfRule>
  </conditionalFormatting>
  <conditionalFormatting sqref="F13:F15">
    <cfRule type="cellIs" dxfId="5490" priority="258" operator="equal">
      <formula>0</formula>
    </cfRule>
  </conditionalFormatting>
  <conditionalFormatting sqref="F14">
    <cfRule type="cellIs" dxfId="5489" priority="284" operator="lessThan">
      <formula>E14</formula>
    </cfRule>
    <cfRule type="cellIs" dxfId="5488" priority="285" operator="greaterThanOrEqual">
      <formula>E14</formula>
    </cfRule>
  </conditionalFormatting>
  <conditionalFormatting sqref="F16">
    <cfRule type="cellIs" dxfId="5487" priority="305" operator="greaterThanOrEqual">
      <formula>E16</formula>
    </cfRule>
    <cfRule type="cellIs" dxfId="5486" priority="306" operator="lessThan">
      <formula>E16</formula>
    </cfRule>
    <cfRule type="cellIs" dxfId="5485" priority="304" operator="equal">
      <formula>0</formula>
    </cfRule>
  </conditionalFormatting>
  <conditionalFormatting sqref="F17">
    <cfRule type="cellIs" dxfId="5484" priority="309" operator="greaterThanOrEqual">
      <formula>E17</formula>
    </cfRule>
    <cfRule type="cellIs" dxfId="5483" priority="308" operator="lessThan">
      <formula>E17</formula>
    </cfRule>
  </conditionalFormatting>
  <conditionalFormatting sqref="F17:F18">
    <cfRule type="cellIs" dxfId="5482" priority="307" operator="equal">
      <formula>0</formula>
    </cfRule>
  </conditionalFormatting>
  <conditionalFormatting sqref="F18">
    <cfRule type="cellIs" dxfId="5481" priority="317" operator="lessThan">
      <formula>E18</formula>
    </cfRule>
    <cfRule type="cellIs" dxfId="5480" priority="318" operator="greaterThanOrEqual">
      <formula>E18</formula>
    </cfRule>
  </conditionalFormatting>
  <conditionalFormatting sqref="F20">
    <cfRule type="cellIs" dxfId="5479" priority="273" operator="lessThan">
      <formula>E20</formula>
    </cfRule>
    <cfRule type="cellIs" dxfId="5478" priority="272" operator="greaterThanOrEqual">
      <formula>E20</formula>
    </cfRule>
    <cfRule type="cellIs" dxfId="5477" priority="271" operator="equal">
      <formula>0</formula>
    </cfRule>
  </conditionalFormatting>
  <conditionalFormatting sqref="F21">
    <cfRule type="cellIs" dxfId="5476" priority="302" operator="lessThan">
      <formula>E21</formula>
    </cfRule>
    <cfRule type="cellIs" dxfId="5475" priority="303" operator="greaterThanOrEqual">
      <formula>E21</formula>
    </cfRule>
  </conditionalFormatting>
  <conditionalFormatting sqref="F21:F22">
    <cfRule type="cellIs" dxfId="5474" priority="298" operator="equal">
      <formula>0</formula>
    </cfRule>
  </conditionalFormatting>
  <conditionalFormatting sqref="F22">
    <cfRule type="cellIs" dxfId="5473" priority="299" operator="lessThan">
      <formula>E22</formula>
    </cfRule>
    <cfRule type="cellIs" dxfId="5472" priority="300" operator="greaterThanOrEqual">
      <formula>E22</formula>
    </cfRule>
  </conditionalFormatting>
  <conditionalFormatting sqref="F24">
    <cfRule type="cellIs" dxfId="5471" priority="1302" operator="lessThan">
      <formula>E24</formula>
    </cfRule>
    <cfRule type="cellIs" dxfId="5470" priority="1300" operator="equal">
      <formula>0</formula>
    </cfRule>
    <cfRule type="cellIs" dxfId="5469" priority="1301" operator="greaterThanOrEqual">
      <formula>E24</formula>
    </cfRule>
  </conditionalFormatting>
  <conditionalFormatting sqref="F25">
    <cfRule type="cellIs" dxfId="5468" priority="1288" operator="equal">
      <formula>0</formula>
    </cfRule>
    <cfRule type="cellIs" dxfId="5467" priority="1289" operator="lessThan">
      <formula>E25</formula>
    </cfRule>
    <cfRule type="cellIs" dxfId="5466" priority="1290" operator="greaterThanOrEqual">
      <formula>E25</formula>
    </cfRule>
  </conditionalFormatting>
  <conditionalFormatting sqref="F26">
    <cfRule type="cellIs" dxfId="5465" priority="1291" operator="equal">
      <formula>0</formula>
    </cfRule>
    <cfRule type="cellIs" dxfId="5464" priority="1293" operator="greaterThan">
      <formula>E26</formula>
    </cfRule>
    <cfRule type="cellIs" dxfId="5463" priority="1292" operator="lessThanOrEqual">
      <formula>E26</formula>
    </cfRule>
  </conditionalFormatting>
  <conditionalFormatting sqref="F27:F30">
    <cfRule type="cellIs" dxfId="5462" priority="1276" operator="equal">
      <formula>0</formula>
    </cfRule>
    <cfRule type="cellIs" dxfId="5461" priority="1277" operator="lessThan">
      <formula>$E27</formula>
    </cfRule>
    <cfRule type="cellIs" dxfId="5460" priority="1278" operator="greaterThanOrEqual">
      <formula>$E27</formula>
    </cfRule>
  </conditionalFormatting>
  <conditionalFormatting sqref="F32">
    <cfRule type="cellIs" dxfId="5459" priority="1383" operator="greaterThanOrEqual">
      <formula>E32</formula>
    </cfRule>
    <cfRule type="cellIs" dxfId="5458" priority="1382" operator="lessThan">
      <formula>E32</formula>
    </cfRule>
  </conditionalFormatting>
  <conditionalFormatting sqref="F32:F33">
    <cfRule type="cellIs" dxfId="5457" priority="1381" operator="equal">
      <formula>0</formula>
    </cfRule>
  </conditionalFormatting>
  <conditionalFormatting sqref="F33">
    <cfRule type="cellIs" dxfId="5456" priority="1386" operator="greaterThanOrEqual">
      <formula>E33</formula>
    </cfRule>
    <cfRule type="cellIs" dxfId="5455" priority="1385" operator="lessThan">
      <formula>E33</formula>
    </cfRule>
  </conditionalFormatting>
  <conditionalFormatting sqref="F35">
    <cfRule type="cellIs" dxfId="5454" priority="1379" operator="lessThan">
      <formula>E35</formula>
    </cfRule>
    <cfRule type="cellIs" dxfId="5453" priority="1380" operator="greaterThanOrEqual">
      <formula>E35</formula>
    </cfRule>
  </conditionalFormatting>
  <conditionalFormatting sqref="F35:F36">
    <cfRule type="cellIs" dxfId="5452" priority="1372" operator="equal">
      <formula>0</formula>
    </cfRule>
  </conditionalFormatting>
  <conditionalFormatting sqref="F36">
    <cfRule type="cellIs" dxfId="5451" priority="1373" operator="lessThan">
      <formula>E36</formula>
    </cfRule>
    <cfRule type="cellIs" dxfId="5450" priority="1374" operator="greaterThanOrEqual">
      <formula>E36</formula>
    </cfRule>
  </conditionalFormatting>
  <conditionalFormatting sqref="F37">
    <cfRule type="cellIs" dxfId="5449" priority="1462" operator="equal">
      <formula>0</formula>
    </cfRule>
    <cfRule type="cellIs" dxfId="5448" priority="1464" operator="greaterThanOrEqual">
      <formula>$E37</formula>
    </cfRule>
    <cfRule type="cellIs" dxfId="5447" priority="1463" operator="lessThan">
      <formula>$E37</formula>
    </cfRule>
  </conditionalFormatting>
  <conditionalFormatting sqref="F38:F40">
    <cfRule type="cellIs" dxfId="5446" priority="1361" operator="lessThan">
      <formula>E38</formula>
    </cfRule>
    <cfRule type="cellIs" dxfId="5445" priority="1360" operator="equal">
      <formula>0</formula>
    </cfRule>
    <cfRule type="cellIs" dxfId="5444" priority="1362" operator="greaterThanOrEqual">
      <formula>E38</formula>
    </cfRule>
  </conditionalFormatting>
  <conditionalFormatting sqref="F46">
    <cfRule type="cellIs" dxfId="5443" priority="1456" operator="equal">
      <formula>0</formula>
    </cfRule>
    <cfRule type="cellIs" dxfId="5442" priority="1458" operator="greaterThanOrEqual">
      <formula>E46</formula>
    </cfRule>
    <cfRule type="cellIs" dxfId="5441" priority="1457" operator="lessThan">
      <formula>E46</formula>
    </cfRule>
  </conditionalFormatting>
  <conditionalFormatting sqref="F47:F51">
    <cfRule type="cellIs" dxfId="5440" priority="49" operator="equal">
      <formula>0</formula>
    </cfRule>
    <cfRule type="cellIs" dxfId="5439" priority="50" operator="lessThan">
      <formula>E47</formula>
    </cfRule>
    <cfRule type="cellIs" dxfId="5438" priority="51" operator="greaterThanOrEqual">
      <formula>E47</formula>
    </cfRule>
  </conditionalFormatting>
  <conditionalFormatting sqref="F50:F51">
    <cfRule type="cellIs" dxfId="5437" priority="13" operator="equal">
      <formula>0</formula>
    </cfRule>
    <cfRule type="cellIs" dxfId="5436" priority="14" operator="lessThan">
      <formula>E50</formula>
    </cfRule>
    <cfRule type="cellIs" dxfId="5435" priority="15" operator="greaterThanOrEqual">
      <formula>E50</formula>
    </cfRule>
  </conditionalFormatting>
  <conditionalFormatting sqref="F52:F53">
    <cfRule type="cellIs" dxfId="5434" priority="1354" operator="equal">
      <formula>0</formula>
    </cfRule>
    <cfRule type="cellIs" dxfId="5433" priority="1355" operator="lessThanOrEqual">
      <formula>E52</formula>
    </cfRule>
    <cfRule type="cellIs" dxfId="5432" priority="1356" operator="greaterThan">
      <formula>E52</formula>
    </cfRule>
  </conditionalFormatting>
  <conditionalFormatting sqref="F54">
    <cfRule type="cellIs" dxfId="5431" priority="1446" operator="greaterThanOrEqual">
      <formula>$E54</formula>
    </cfRule>
    <cfRule type="cellIs" dxfId="5430" priority="1445" operator="lessThan">
      <formula>$E54</formula>
    </cfRule>
    <cfRule type="cellIs" dxfId="5429" priority="1444" operator="equal">
      <formula>0</formula>
    </cfRule>
  </conditionalFormatting>
  <conditionalFormatting sqref="F55:F58">
    <cfRule type="cellIs" dxfId="5428" priority="1215" operator="greaterThanOrEqual">
      <formula>E55</formula>
    </cfRule>
    <cfRule type="cellIs" dxfId="5427" priority="1214" operator="lessThan">
      <formula>E55</formula>
    </cfRule>
    <cfRule type="cellIs" dxfId="5426" priority="1213" operator="equal">
      <formula>0</formula>
    </cfRule>
  </conditionalFormatting>
  <conditionalFormatting sqref="F59">
    <cfRule type="cellIs" dxfId="5425" priority="1435" operator="equal">
      <formula>0</formula>
    </cfRule>
    <cfRule type="cellIs" dxfId="5424" priority="1436" operator="lessThan">
      <formula>E59</formula>
    </cfRule>
    <cfRule type="cellIs" dxfId="5423" priority="1437" operator="greaterThanOrEqual">
      <formula>E59</formula>
    </cfRule>
  </conditionalFormatting>
  <conditionalFormatting sqref="F60:F63">
    <cfRule type="cellIs" dxfId="5422" priority="1184" operator="lessThan">
      <formula>E60</formula>
    </cfRule>
    <cfRule type="cellIs" dxfId="5421" priority="1185" operator="greaterThanOrEqual">
      <formula>E60</formula>
    </cfRule>
  </conditionalFormatting>
  <conditionalFormatting sqref="F60:F64">
    <cfRule type="cellIs" dxfId="5420" priority="1183" operator="equal">
      <formula>0</formula>
    </cfRule>
  </conditionalFormatting>
  <conditionalFormatting sqref="F64">
    <cfRule type="cellIs" dxfId="5419" priority="1394" operator="lessThan">
      <formula>E64</formula>
    </cfRule>
    <cfRule type="cellIs" dxfId="5418" priority="1395" operator="greaterThanOrEqual">
      <formula>E64</formula>
    </cfRule>
  </conditionalFormatting>
  <conditionalFormatting sqref="F65">
    <cfRule type="cellIs" dxfId="5417" priority="1428" operator="greaterThanOrEqual">
      <formula>$E65</formula>
    </cfRule>
    <cfRule type="cellIs" dxfId="5416" priority="1427" operator="lessThan">
      <formula>$E65</formula>
    </cfRule>
    <cfRule type="cellIs" dxfId="5415" priority="1426" operator="equal">
      <formula>0</formula>
    </cfRule>
  </conditionalFormatting>
  <conditionalFormatting sqref="F66:F69">
    <cfRule type="cellIs" dxfId="5414" priority="1201" operator="equal">
      <formula>0</formula>
    </cfRule>
    <cfRule type="cellIs" dxfId="5413" priority="1202" operator="lessThan">
      <formula>E66</formula>
    </cfRule>
    <cfRule type="cellIs" dxfId="5412" priority="1203" operator="greaterThanOrEqual">
      <formula>E66</formula>
    </cfRule>
  </conditionalFormatting>
  <conditionalFormatting sqref="F71">
    <cfRule type="cellIs" dxfId="5411" priority="1110" operator="equal">
      <formula>0</formula>
    </cfRule>
    <cfRule type="cellIs" dxfId="5410" priority="1112" operator="greaterThanOrEqual">
      <formula>E71</formula>
    </cfRule>
    <cfRule type="cellIs" dxfId="5409" priority="1111" operator="lessThan">
      <formula>E71</formula>
    </cfRule>
  </conditionalFormatting>
  <conditionalFormatting sqref="F73">
    <cfRule type="cellIs" dxfId="5408" priority="1109" operator="greaterThanOrEqual">
      <formula>E73</formula>
    </cfRule>
    <cfRule type="cellIs" dxfId="5407" priority="1108" operator="lessThan">
      <formula>E73</formula>
    </cfRule>
  </conditionalFormatting>
  <conditionalFormatting sqref="F73:F74">
    <cfRule type="cellIs" dxfId="5406" priority="1104" operator="equal">
      <formula>0</formula>
    </cfRule>
  </conditionalFormatting>
  <conditionalFormatting sqref="F74">
    <cfRule type="cellIs" dxfId="5405" priority="1105" operator="lessThan">
      <formula>E74</formula>
    </cfRule>
    <cfRule type="cellIs" dxfId="5404" priority="1106" operator="greaterThanOrEqual">
      <formula>E74</formula>
    </cfRule>
  </conditionalFormatting>
  <conditionalFormatting sqref="F75">
    <cfRule type="cellIs" dxfId="5403" priority="1416" operator="greaterThanOrEqual">
      <formula>$E75</formula>
    </cfRule>
    <cfRule type="cellIs" dxfId="5402" priority="1415" operator="lessThan">
      <formula>$E75</formula>
    </cfRule>
    <cfRule type="cellIs" dxfId="5401" priority="1414" operator="equal">
      <formula>0</formula>
    </cfRule>
  </conditionalFormatting>
  <conditionalFormatting sqref="F76:F79">
    <cfRule type="cellIs" dxfId="5400" priority="1329" operator="greaterThanOrEqual">
      <formula>E76</formula>
    </cfRule>
    <cfRule type="cellIs" dxfId="5399" priority="1328" operator="lessThan">
      <formula>E76</formula>
    </cfRule>
  </conditionalFormatting>
  <conditionalFormatting sqref="F76:F81">
    <cfRule type="cellIs" dxfId="5398" priority="1101" operator="equal">
      <formula>0</formula>
    </cfRule>
  </conditionalFormatting>
  <conditionalFormatting sqref="F80">
    <cfRule type="cellIs" dxfId="5397" priority="1115" operator="greaterThanOrEqual">
      <formula>E80</formula>
    </cfRule>
    <cfRule type="cellIs" dxfId="5396" priority="1114" operator="lessThan">
      <formula>E80</formula>
    </cfRule>
  </conditionalFormatting>
  <conditionalFormatting sqref="F81">
    <cfRule type="cellIs" dxfId="5395" priority="1102" operator="lessThan">
      <formula>E81</formula>
    </cfRule>
    <cfRule type="cellIs" dxfId="5394" priority="1103" operator="greaterThanOrEqual">
      <formula>E81</formula>
    </cfRule>
  </conditionalFormatting>
  <conditionalFormatting sqref="F82">
    <cfRule type="cellIs" dxfId="5393" priority="1307" operator="lessThan">
      <formula>$E82</formula>
    </cfRule>
    <cfRule type="cellIs" dxfId="5392" priority="1306" operator="equal">
      <formula>0</formula>
    </cfRule>
    <cfRule type="cellIs" dxfId="5391" priority="1308" operator="greaterThanOrEqual">
      <formula>$E82</formula>
    </cfRule>
  </conditionalFormatting>
  <conditionalFormatting sqref="F83:F86">
    <cfRule type="cellIs" dxfId="5390" priority="1190" operator="lessThan">
      <formula>E83</formula>
    </cfRule>
    <cfRule type="cellIs" dxfId="5389" priority="1189" operator="equal">
      <formula>0</formula>
    </cfRule>
    <cfRule type="cellIs" dxfId="5388" priority="1191" operator="greaterThanOrEqual">
      <formula>E83</formula>
    </cfRule>
  </conditionalFormatting>
  <conditionalFormatting sqref="F92">
    <cfRule type="cellIs" dxfId="5387" priority="1275" operator="greaterThanOrEqual">
      <formula>E92</formula>
    </cfRule>
    <cfRule type="cellIs" dxfId="5386" priority="1274" operator="lessThan">
      <formula>E92</formula>
    </cfRule>
    <cfRule type="cellIs" dxfId="5385" priority="1273" operator="equal">
      <formula>0</formula>
    </cfRule>
  </conditionalFormatting>
  <conditionalFormatting sqref="F93 J93 N93">
    <cfRule type="cellIs" dxfId="5384" priority="1095" operator="equal">
      <formula>0</formula>
    </cfRule>
    <cfRule type="cellIs" dxfId="5383" priority="1096" operator="lessThan">
      <formula>E93</formula>
    </cfRule>
    <cfRule type="cellIs" dxfId="5382" priority="1097" operator="greaterThanOrEqual">
      <formula>E93</formula>
    </cfRule>
  </conditionalFormatting>
  <conditionalFormatting sqref="G7">
    <cfRule type="cellIs" dxfId="5381" priority="270" operator="equal">
      <formula>"Meta non Conseguida"</formula>
    </cfRule>
    <cfRule type="cellIs" dxfId="5380" priority="269" operator="equal">
      <formula>"Meta Conseguida"</formula>
    </cfRule>
    <cfRule type="cellIs" dxfId="5379" priority="268" operator="equal">
      <formula>"Introducir resultado"</formula>
    </cfRule>
  </conditionalFormatting>
  <conditionalFormatting sqref="G8">
    <cfRule type="cellIs" dxfId="5378" priority="294" operator="equal">
      <formula>"Ningunha Meta Alcanzada"</formula>
    </cfRule>
    <cfRule type="cellIs" dxfId="5377" priority="292" operator="equal">
      <formula>"Meta Totalmente Alcanzada"</formula>
    </cfRule>
    <cfRule type="cellIs" dxfId="5376" priority="293" operator="equal">
      <formula>"Meta Parcialmente Alcanzada"</formula>
    </cfRule>
  </conditionalFormatting>
  <conditionalFormatting sqref="G9:G10">
    <cfRule type="cellIs" dxfId="5375" priority="265" operator="equal">
      <formula>"Introducir resultado"</formula>
    </cfRule>
    <cfRule type="cellIs" dxfId="5374" priority="267" operator="equal">
      <formula>"Meta non Conseguida"</formula>
    </cfRule>
    <cfRule type="cellIs" dxfId="5373" priority="266" operator="equal">
      <formula>"Meta Conseguida"</formula>
    </cfRule>
  </conditionalFormatting>
  <conditionalFormatting sqref="G12">
    <cfRule type="cellIs" dxfId="5372" priority="281" operator="equal">
      <formula>"Meta Parcialmente Alcanzada"</formula>
    </cfRule>
    <cfRule type="cellIs" dxfId="5371" priority="282" operator="equal">
      <formula>"Ningunha Meta Alcanzada"</formula>
    </cfRule>
    <cfRule type="cellIs" dxfId="5370" priority="280" operator="equal">
      <formula>"Meta Totalmente Alcanzada"</formula>
    </cfRule>
  </conditionalFormatting>
  <conditionalFormatting sqref="G13:G14">
    <cfRule type="cellIs" dxfId="5369" priority="261" operator="equal">
      <formula>"Meta non Conseguida"</formula>
    </cfRule>
    <cfRule type="cellIs" dxfId="5368" priority="260" operator="equal">
      <formula>"Meta Conseguida"</formula>
    </cfRule>
  </conditionalFormatting>
  <conditionalFormatting sqref="G13:G15">
    <cfRule type="cellIs" dxfId="5367" priority="255" operator="equal">
      <formula>"Introducir resultado"</formula>
    </cfRule>
  </conditionalFormatting>
  <conditionalFormatting sqref="G15">
    <cfRule type="cellIs" dxfId="5366" priority="257" operator="equal">
      <formula>"Meta no Conseguida"</formula>
    </cfRule>
    <cfRule type="cellIs" dxfId="5365" priority="256" operator="equal">
      <formula>"Resultado Introducido"</formula>
    </cfRule>
  </conditionalFormatting>
  <conditionalFormatting sqref="G16">
    <cfRule type="cellIs" dxfId="5364" priority="319" operator="equal">
      <formula>"Meta Totalmente Alcanzada"</formula>
    </cfRule>
    <cfRule type="cellIs" dxfId="5363" priority="320" operator="equal">
      <formula>"Meta Parcialmente Alcanzada"</formula>
    </cfRule>
    <cfRule type="cellIs" dxfId="5362" priority="321" operator="equal">
      <formula>"Ningunha Meta Alcanzada"</formula>
    </cfRule>
  </conditionalFormatting>
  <conditionalFormatting sqref="G17:G18">
    <cfRule type="cellIs" dxfId="5361" priority="250" operator="equal">
      <formula>"Meta Conseguida"</formula>
    </cfRule>
    <cfRule type="cellIs" dxfId="5360" priority="251" operator="equal">
      <formula>"Meta non Conseguida"</formula>
    </cfRule>
    <cfRule type="cellIs" dxfId="5359" priority="249" operator="equal">
      <formula>"Introducir resultado"</formula>
    </cfRule>
  </conditionalFormatting>
  <conditionalFormatting sqref="G20">
    <cfRule type="cellIs" dxfId="5358" priority="274" operator="equal">
      <formula>"Meta Totalmente Alcanzada"</formula>
    </cfRule>
    <cfRule type="cellIs" dxfId="5357" priority="276" operator="equal">
      <formula>"Ningunha Meta Alcanzada"</formula>
    </cfRule>
    <cfRule type="cellIs" dxfId="5356" priority="275" operator="equal">
      <formula>"Meta Parcialmente Alcanzada"</formula>
    </cfRule>
  </conditionalFormatting>
  <conditionalFormatting sqref="G21:G22">
    <cfRule type="cellIs" dxfId="5355" priority="244" operator="equal">
      <formula>"Meta Conseguida"</formula>
    </cfRule>
    <cfRule type="cellIs" dxfId="5354" priority="243" operator="equal">
      <formula>"Introducir resultado"</formula>
    </cfRule>
    <cfRule type="cellIs" dxfId="5353" priority="245" operator="equal">
      <formula>"Meta non Conseguida"</formula>
    </cfRule>
  </conditionalFormatting>
  <conditionalFormatting sqref="G24">
    <cfRule type="cellIs" dxfId="5352" priority="1299" operator="equal">
      <formula>"Ningunha Meta Alcanzada"</formula>
    </cfRule>
    <cfRule type="cellIs" dxfId="5351" priority="1298" operator="equal">
      <formula>"Meta Parcialmente Alcanzada"</formula>
    </cfRule>
    <cfRule type="cellIs" dxfId="5350" priority="1297" operator="equal">
      <formula>"Meta Totalmente Alcanzada"</formula>
    </cfRule>
  </conditionalFormatting>
  <conditionalFormatting sqref="G25:G30">
    <cfRule type="cellIs" dxfId="5349" priority="1148" operator="equal">
      <formula>"Meta non Conseguida"</formula>
    </cfRule>
    <cfRule type="cellIs" dxfId="5348" priority="1147" operator="equal">
      <formula>"Meta Conseguida"</formula>
    </cfRule>
    <cfRule type="cellIs" dxfId="5347" priority="1146" operator="equal">
      <formula>"Introducir resultado"</formula>
    </cfRule>
  </conditionalFormatting>
  <conditionalFormatting sqref="G32:G33">
    <cfRule type="cellIs" dxfId="5346" priority="1143" operator="equal">
      <formula>"Introducir resultado"</formula>
    </cfRule>
    <cfRule type="cellIs" dxfId="5345" priority="1145" operator="equal">
      <formula>"Meta non Conseguida"</formula>
    </cfRule>
    <cfRule type="cellIs" dxfId="5344" priority="1144" operator="equal">
      <formula>"Meta Conseguida"</formula>
    </cfRule>
  </conditionalFormatting>
  <conditionalFormatting sqref="G35:G36">
    <cfRule type="cellIs" dxfId="5343" priority="1153" operator="equal">
      <formula>"Meta Conseguida"</formula>
    </cfRule>
    <cfRule type="cellIs" dxfId="5342" priority="1152" operator="equal">
      <formula>"Introducir resultado"</formula>
    </cfRule>
    <cfRule type="cellIs" dxfId="5341" priority="1154" operator="equal">
      <formula>"Meta non Conseguida"</formula>
    </cfRule>
  </conditionalFormatting>
  <conditionalFormatting sqref="G37">
    <cfRule type="cellIs" dxfId="5340" priority="1408" operator="equal">
      <formula>"Meta Totalmente Alcanzada"</formula>
    </cfRule>
    <cfRule type="cellIs" dxfId="5339" priority="1409" operator="equal">
      <formula>"Meta Parcialmente Alcanzada"</formula>
    </cfRule>
    <cfRule type="cellIs" dxfId="5338" priority="1410" operator="equal">
      <formula>"Ningunha Meta Alcanzada"</formula>
    </cfRule>
  </conditionalFormatting>
  <conditionalFormatting sqref="G38:G40">
    <cfRule type="cellIs" dxfId="5337" priority="1364" operator="equal">
      <formula>"Meta Conseguida"</formula>
    </cfRule>
    <cfRule type="cellIs" dxfId="5336" priority="1365" operator="equal">
      <formula>"Meta non Conseguida"</formula>
    </cfRule>
  </conditionalFormatting>
  <conditionalFormatting sqref="G38:G41">
    <cfRule type="cellIs" dxfId="5335" priority="1357" operator="equal">
      <formula>"Introducir resultado"</formula>
    </cfRule>
  </conditionalFormatting>
  <conditionalFormatting sqref="G41">
    <cfRule type="cellIs" dxfId="5334" priority="1359" operator="equal">
      <formula>"Meta no Conseguida"</formula>
    </cfRule>
    <cfRule type="cellIs" dxfId="5333" priority="1358" operator="equal">
      <formula>"Indicador Completado"</formula>
    </cfRule>
  </conditionalFormatting>
  <conditionalFormatting sqref="G46">
    <cfRule type="cellIs" dxfId="5332" priority="1405" operator="equal">
      <formula>"Meta Totalmente Alcanzada"</formula>
    </cfRule>
    <cfRule type="cellIs" dxfId="5331" priority="1406" operator="equal">
      <formula>"Meta Parcialmente Alcanzada"</formula>
    </cfRule>
    <cfRule type="cellIs" dxfId="5330" priority="1407" operator="equal">
      <formula>"Ningunha Meta Alcanzada"</formula>
    </cfRule>
  </conditionalFormatting>
  <conditionalFormatting sqref="G47">
    <cfRule type="cellIs" dxfId="5329" priority="1461" operator="equal">
      <formula>"Meta noN Conseguida"</formula>
    </cfRule>
  </conditionalFormatting>
  <conditionalFormatting sqref="G47:G53">
    <cfRule type="cellIs" dxfId="5328" priority="17" operator="equal">
      <formula>"Meta Conseguida"</formula>
    </cfRule>
    <cfRule type="cellIs" dxfId="5327" priority="16" operator="equal">
      <formula>"Introducir resultado"</formula>
    </cfRule>
  </conditionalFormatting>
  <conditionalFormatting sqref="G48:G53">
    <cfRule type="cellIs" dxfId="5326" priority="18" operator="equal">
      <formula>"Meta non Conseguida"</formula>
    </cfRule>
  </conditionalFormatting>
  <conditionalFormatting sqref="G54">
    <cfRule type="cellIs" dxfId="5325" priority="1403" operator="equal">
      <formula>"Meta Parcialmente Alcanzada"</formula>
    </cfRule>
    <cfRule type="cellIs" dxfId="5324" priority="1404" operator="equal">
      <formula>"Ningunha Meta Alcanzada"</formula>
    </cfRule>
    <cfRule type="cellIs" dxfId="5323" priority="1402" operator="equal">
      <formula>"Meta Totalmente Alcanzada"</formula>
    </cfRule>
  </conditionalFormatting>
  <conditionalFormatting sqref="G55:G58">
    <cfRule type="cellIs" dxfId="5322" priority="1412" operator="equal">
      <formula>"Meta Conseguida"</formula>
    </cfRule>
    <cfRule type="cellIs" dxfId="5321" priority="1413" operator="equal">
      <formula>"Meta non Conseguida"</formula>
    </cfRule>
    <cfRule type="cellIs" dxfId="5320" priority="1411" operator="equal">
      <formula>"Introducir resultado"</formula>
    </cfRule>
  </conditionalFormatting>
  <conditionalFormatting sqref="G59">
    <cfRule type="cellIs" dxfId="5319" priority="1439" operator="equal">
      <formula>"Meta Parcialmente Alcanzada"</formula>
    </cfRule>
    <cfRule type="cellIs" dxfId="5318" priority="1438" operator="equal">
      <formula>"Meta Totalmente Alcanzada"</formula>
    </cfRule>
    <cfRule type="cellIs" dxfId="5317" priority="1440" operator="equal">
      <formula>"Ningunha Meta Alcanzada"</formula>
    </cfRule>
  </conditionalFormatting>
  <conditionalFormatting sqref="G60:G64">
    <cfRule type="cellIs" dxfId="5316" priority="1137" operator="equal">
      <formula>"Introducir resultado"</formula>
    </cfRule>
    <cfRule type="cellIs" dxfId="5315" priority="1138" operator="equal">
      <formula>"Meta Conseguida"</formula>
    </cfRule>
    <cfRule type="cellIs" dxfId="5314" priority="1139" operator="equal">
      <formula>"Meta non Conseguida"</formula>
    </cfRule>
  </conditionalFormatting>
  <conditionalFormatting sqref="G65">
    <cfRule type="cellIs" dxfId="5313" priority="1429" operator="equal">
      <formula>"Meta Totalmente Alcanzada"</formula>
    </cfRule>
    <cfRule type="cellIs" dxfId="5312" priority="1430" operator="equal">
      <formula>"Meta Parcialmente Alcanzada"</formula>
    </cfRule>
    <cfRule type="cellIs" dxfId="5311" priority="1431" operator="equal">
      <formula>"Ningunha Meta Alcanzada"</formula>
    </cfRule>
  </conditionalFormatting>
  <conditionalFormatting sqref="G66:G69">
    <cfRule type="cellIs" dxfId="5310" priority="1352" operator="equal">
      <formula>"Meta Conseguida"</formula>
    </cfRule>
    <cfRule type="cellIs" dxfId="5309" priority="1353" operator="equal">
      <formula>"Meta non Conseguida"</formula>
    </cfRule>
  </conditionalFormatting>
  <conditionalFormatting sqref="G66:G74">
    <cfRule type="cellIs" dxfId="5308" priority="1122" operator="equal">
      <formula>"Introducir resultado"</formula>
    </cfRule>
  </conditionalFormatting>
  <conditionalFormatting sqref="G70">
    <cfRule type="cellIs" dxfId="5307" priority="1135" operator="equal">
      <formula>"Indicador Completado"</formula>
    </cfRule>
    <cfRule type="cellIs" dxfId="5306" priority="1136" operator="equal">
      <formula>"Meta no Conseguida"</formula>
    </cfRule>
  </conditionalFormatting>
  <conditionalFormatting sqref="G71">
    <cfRule type="cellIs" dxfId="5305" priority="1129" operator="equal">
      <formula>"Meta Conseguida"</formula>
    </cfRule>
    <cfRule type="cellIs" dxfId="5304" priority="1130" operator="equal">
      <formula>"Meta non Conseguida"</formula>
    </cfRule>
  </conditionalFormatting>
  <conditionalFormatting sqref="G72">
    <cfRule type="cellIs" dxfId="5303" priority="1132" operator="equal">
      <formula>"Indicador Completado"</formula>
    </cfRule>
    <cfRule type="cellIs" dxfId="5302" priority="1133" operator="equal">
      <formula>"Meta no Conseguida"</formula>
    </cfRule>
  </conditionalFormatting>
  <conditionalFormatting sqref="G73:G74">
    <cfRule type="cellIs" dxfId="5301" priority="1123" operator="equal">
      <formula>"Meta Conseguida"</formula>
    </cfRule>
    <cfRule type="cellIs" dxfId="5300" priority="1124" operator="equal">
      <formula>"Meta non Conseguida"</formula>
    </cfRule>
  </conditionalFormatting>
  <conditionalFormatting sqref="G75">
    <cfRule type="cellIs" dxfId="5299" priority="1419" operator="equal">
      <formula>"Ningunha Meta Alcanzada"</formula>
    </cfRule>
    <cfRule type="cellIs" dxfId="5298" priority="1417" operator="equal">
      <formula>"Meta Totalmente Alcanzada"</formula>
    </cfRule>
    <cfRule type="cellIs" dxfId="5297" priority="1418" operator="equal">
      <formula>"Meta Parcialmente Alcanzada"</formula>
    </cfRule>
  </conditionalFormatting>
  <conditionalFormatting sqref="G76:G81">
    <cfRule type="cellIs" dxfId="5296" priority="1118" operator="equal">
      <formula>"Meta non Conseguida"</formula>
    </cfRule>
    <cfRule type="cellIs" dxfId="5295" priority="1117" operator="equal">
      <formula>"Meta Conseguida"</formula>
    </cfRule>
    <cfRule type="cellIs" dxfId="5294" priority="1116" operator="equal">
      <formula>"Introducir resultado"</formula>
    </cfRule>
  </conditionalFormatting>
  <conditionalFormatting sqref="G82">
    <cfRule type="cellIs" dxfId="5293" priority="1310" operator="equal">
      <formula>"Meta Parcialmente Alcanzada"</formula>
    </cfRule>
    <cfRule type="cellIs" dxfId="5292" priority="1311" operator="equal">
      <formula>"Ningunha Meta Alcanzada"</formula>
    </cfRule>
    <cfRule type="cellIs" dxfId="5291" priority="1309" operator="equal">
      <formula>"Meta Totalmente Alcanzada"</formula>
    </cfRule>
  </conditionalFormatting>
  <conditionalFormatting sqref="G83:G86">
    <cfRule type="cellIs" dxfId="5290" priority="1304" operator="equal">
      <formula>"Meta Conseguida"</formula>
    </cfRule>
    <cfRule type="cellIs" dxfId="5289" priority="1305" operator="equal">
      <formula>"Meta non Conseguida"</formula>
    </cfRule>
  </conditionalFormatting>
  <conditionalFormatting sqref="G83:G88">
    <cfRule type="cellIs" dxfId="5288" priority="1098" operator="equal">
      <formula>"Introducir resultado"</formula>
    </cfRule>
  </conditionalFormatting>
  <conditionalFormatting sqref="G87:G88">
    <cfRule type="cellIs" dxfId="5287" priority="1100" operator="equal">
      <formula>"Meta no Conseguida"</formula>
    </cfRule>
    <cfRule type="cellIs" dxfId="5286" priority="1099" operator="equal">
      <formula>"Indicador Completado"</formula>
    </cfRule>
  </conditionalFormatting>
  <conditionalFormatting sqref="G92">
    <cfRule type="cellIs" dxfId="5285" priority="1272" operator="equal">
      <formula>"Ningunha Meta Alcanzada"</formula>
    </cfRule>
    <cfRule type="cellIs" dxfId="5284" priority="1271" operator="equal">
      <formula>"Meta Parcialmente Alcanzada"</formula>
    </cfRule>
    <cfRule type="cellIs" dxfId="5283" priority="1270" operator="equal">
      <formula>"Meta Totalmente Alcanzada"</formula>
    </cfRule>
  </conditionalFormatting>
  <conditionalFormatting sqref="G93">
    <cfRule type="cellIs" dxfId="5282" priority="1094" operator="equal">
      <formula>"Meta non Conseguida"</formula>
    </cfRule>
    <cfRule type="cellIs" dxfId="5281" priority="1092" operator="equal">
      <formula>"Introducir resultado"</formula>
    </cfRule>
    <cfRule type="cellIs" dxfId="5280" priority="1093" operator="equal">
      <formula>"Meta Conseguida"</formula>
    </cfRule>
  </conditionalFormatting>
  <conditionalFormatting sqref="J7">
    <cfRule type="cellIs" dxfId="5279" priority="242" operator="greaterThanOrEqual">
      <formula>I7</formula>
    </cfRule>
    <cfRule type="cellIs" dxfId="5278" priority="241" operator="lessThan">
      <formula>I7</formula>
    </cfRule>
    <cfRule type="cellIs" dxfId="5277" priority="240" operator="equal">
      <formula>0</formula>
    </cfRule>
  </conditionalFormatting>
  <conditionalFormatting sqref="J8">
    <cfRule type="cellIs" dxfId="5276" priority="215" operator="lessThan">
      <formula>I8</formula>
    </cfRule>
    <cfRule type="cellIs" dxfId="5275" priority="214" operator="greaterThanOrEqual">
      <formula>I8</formula>
    </cfRule>
    <cfRule type="cellIs" dxfId="5274" priority="213" operator="equal">
      <formula>0</formula>
    </cfRule>
  </conditionalFormatting>
  <conditionalFormatting sqref="J9">
    <cfRule type="cellIs" dxfId="5273" priority="229" operator="lessThan">
      <formula>I9</formula>
    </cfRule>
    <cfRule type="cellIs" dxfId="5272" priority="230" operator="greaterThanOrEqual">
      <formula>I9</formula>
    </cfRule>
  </conditionalFormatting>
  <conditionalFormatting sqref="J9:J11">
    <cfRule type="cellIs" dxfId="5271" priority="88" operator="equal">
      <formula>0</formula>
    </cfRule>
  </conditionalFormatting>
  <conditionalFormatting sqref="J10">
    <cfRule type="cellIs" dxfId="5270" priority="90" operator="greaterThanOrEqual">
      <formula>I10</formula>
    </cfRule>
    <cfRule type="cellIs" dxfId="5269" priority="89" operator="lessThan">
      <formula>I10</formula>
    </cfRule>
  </conditionalFormatting>
  <conditionalFormatting sqref="J11">
    <cfRule type="cellIs" dxfId="5268" priority="233" operator="greaterThanOrEqual">
      <formula>$E11</formula>
    </cfRule>
    <cfRule type="cellIs" dxfId="5267" priority="232" operator="lessThan">
      <formula>$E11</formula>
    </cfRule>
  </conditionalFormatting>
  <conditionalFormatting sqref="J12">
    <cfRule type="cellIs" dxfId="5266" priority="206" operator="lessThan">
      <formula>I12</formula>
    </cfRule>
    <cfRule type="cellIs" dxfId="5265" priority="204" operator="equal">
      <formula>0</formula>
    </cfRule>
    <cfRule type="cellIs" dxfId="5264" priority="205" operator="greaterThanOrEqual">
      <formula>I12</formula>
    </cfRule>
  </conditionalFormatting>
  <conditionalFormatting sqref="J13">
    <cfRule type="cellIs" dxfId="5263" priority="211" operator="lessThan">
      <formula>I13</formula>
    </cfRule>
    <cfRule type="cellIs" dxfId="5262" priority="212" operator="greaterThanOrEqual">
      <formula>I13</formula>
    </cfRule>
  </conditionalFormatting>
  <conditionalFormatting sqref="J13:J15">
    <cfRule type="cellIs" dxfId="5261" priority="94" operator="equal">
      <formula>0</formula>
    </cfRule>
  </conditionalFormatting>
  <conditionalFormatting sqref="J14">
    <cfRule type="cellIs" dxfId="5260" priority="96" operator="greaterThanOrEqual">
      <formula>I14</formula>
    </cfRule>
    <cfRule type="cellIs" dxfId="5259" priority="95" operator="lessThan">
      <formula>I14</formula>
    </cfRule>
  </conditionalFormatting>
  <conditionalFormatting sqref="J16">
    <cfRule type="cellIs" dxfId="5258" priority="224" operator="lessThan">
      <formula>I16</formula>
    </cfRule>
    <cfRule type="cellIs" dxfId="5257" priority="223" operator="greaterThanOrEqual">
      <formula>I16</formula>
    </cfRule>
    <cfRule type="cellIs" dxfId="5256" priority="222" operator="equal">
      <formula>0</formula>
    </cfRule>
  </conditionalFormatting>
  <conditionalFormatting sqref="J17">
    <cfRule type="cellIs" dxfId="5255" priority="227" operator="greaterThanOrEqual">
      <formula>I17</formula>
    </cfRule>
    <cfRule type="cellIs" dxfId="5254" priority="226" operator="lessThan">
      <formula>I17</formula>
    </cfRule>
  </conditionalFormatting>
  <conditionalFormatting sqref="J17:J18">
    <cfRule type="cellIs" dxfId="5253" priority="82" operator="equal">
      <formula>0</formula>
    </cfRule>
  </conditionalFormatting>
  <conditionalFormatting sqref="J18">
    <cfRule type="cellIs" dxfId="5252" priority="84" operator="greaterThanOrEqual">
      <formula>I18</formula>
    </cfRule>
    <cfRule type="cellIs" dxfId="5251" priority="83" operator="lessThan">
      <formula>I18</formula>
    </cfRule>
  </conditionalFormatting>
  <conditionalFormatting sqref="J20">
    <cfRule type="cellIs" dxfId="5250" priority="199" operator="greaterThanOrEqual">
      <formula>I20</formula>
    </cfRule>
    <cfRule type="cellIs" dxfId="5249" priority="198" operator="equal">
      <formula>0</formula>
    </cfRule>
    <cfRule type="cellIs" dxfId="5248" priority="200" operator="lessThan">
      <formula>I20</formula>
    </cfRule>
  </conditionalFormatting>
  <conditionalFormatting sqref="J21">
    <cfRule type="cellIs" dxfId="5247" priority="221" operator="greaterThanOrEqual">
      <formula>I21</formula>
    </cfRule>
    <cfRule type="cellIs" dxfId="5246" priority="220" operator="lessThan">
      <formula>I21</formula>
    </cfRule>
  </conditionalFormatting>
  <conditionalFormatting sqref="J21:J22">
    <cfRule type="cellIs" dxfId="5245" priority="76" operator="equal">
      <formula>0</formula>
    </cfRule>
  </conditionalFormatting>
  <conditionalFormatting sqref="J22">
    <cfRule type="cellIs" dxfId="5244" priority="78" operator="greaterThanOrEqual">
      <formula>I22</formula>
    </cfRule>
    <cfRule type="cellIs" dxfId="5243" priority="77" operator="lessThan">
      <formula>I22</formula>
    </cfRule>
  </conditionalFormatting>
  <conditionalFormatting sqref="J24">
    <cfRule type="cellIs" dxfId="5242" priority="920" operator="lessThan">
      <formula>I24</formula>
    </cfRule>
    <cfRule type="cellIs" dxfId="5241" priority="919" operator="greaterThanOrEqual">
      <formula>I24</formula>
    </cfRule>
    <cfRule type="cellIs" dxfId="5240" priority="918" operator="equal">
      <formula>0</formula>
    </cfRule>
  </conditionalFormatting>
  <conditionalFormatting sqref="J25">
    <cfRule type="cellIs" dxfId="5239" priority="908" operator="greaterThanOrEqual">
      <formula>I25</formula>
    </cfRule>
    <cfRule type="cellIs" dxfId="5238" priority="906" operator="equal">
      <formula>0</formula>
    </cfRule>
    <cfRule type="cellIs" dxfId="5237" priority="907" operator="lessThan">
      <formula>I25</formula>
    </cfRule>
  </conditionalFormatting>
  <conditionalFormatting sqref="J26">
    <cfRule type="cellIs" dxfId="5236" priority="910" operator="lessThanOrEqual">
      <formula>I26</formula>
    </cfRule>
    <cfRule type="cellIs" dxfId="5235" priority="909" operator="equal">
      <formula>0</formula>
    </cfRule>
    <cfRule type="cellIs" dxfId="5234" priority="911" operator="greaterThan">
      <formula>I26</formula>
    </cfRule>
  </conditionalFormatting>
  <conditionalFormatting sqref="J27:J30">
    <cfRule type="cellIs" dxfId="5233" priority="894" operator="equal">
      <formula>0</formula>
    </cfRule>
    <cfRule type="cellIs" dxfId="5232" priority="895" operator="lessThan">
      <formula>$E27</formula>
    </cfRule>
    <cfRule type="cellIs" dxfId="5231" priority="896" operator="greaterThanOrEqual">
      <formula>$E27</formula>
    </cfRule>
  </conditionalFormatting>
  <conditionalFormatting sqref="J32">
    <cfRule type="cellIs" dxfId="5230" priority="1000" operator="lessThan">
      <formula>I32</formula>
    </cfRule>
    <cfRule type="cellIs" dxfId="5229" priority="1001" operator="greaterThanOrEqual">
      <formula>I32</formula>
    </cfRule>
  </conditionalFormatting>
  <conditionalFormatting sqref="J32:J33">
    <cfRule type="cellIs" dxfId="5228" priority="999" operator="equal">
      <formula>0</formula>
    </cfRule>
  </conditionalFormatting>
  <conditionalFormatting sqref="J33">
    <cfRule type="cellIs" dxfId="5227" priority="1003" operator="lessThan">
      <formula>I33</formula>
    </cfRule>
    <cfRule type="cellIs" dxfId="5226" priority="1004" operator="greaterThanOrEqual">
      <formula>I33</formula>
    </cfRule>
  </conditionalFormatting>
  <conditionalFormatting sqref="J35">
    <cfRule type="cellIs" dxfId="5225" priority="998" operator="greaterThanOrEqual">
      <formula>I35</formula>
    </cfRule>
    <cfRule type="cellIs" dxfId="5224" priority="997" operator="lessThan">
      <formula>I35</formula>
    </cfRule>
  </conditionalFormatting>
  <conditionalFormatting sqref="J35:J36">
    <cfRule type="cellIs" dxfId="5223" priority="990" operator="equal">
      <formula>0</formula>
    </cfRule>
  </conditionalFormatting>
  <conditionalFormatting sqref="J36">
    <cfRule type="cellIs" dxfId="5222" priority="992" operator="greaterThanOrEqual">
      <formula>I36</formula>
    </cfRule>
    <cfRule type="cellIs" dxfId="5221" priority="991" operator="lessThan">
      <formula>I36</formula>
    </cfRule>
  </conditionalFormatting>
  <conditionalFormatting sqref="J37">
    <cfRule type="cellIs" dxfId="5220" priority="1081" operator="lessThan">
      <formula>$E37</formula>
    </cfRule>
    <cfRule type="cellIs" dxfId="5219" priority="1082" operator="greaterThanOrEqual">
      <formula>$E37</formula>
    </cfRule>
    <cfRule type="cellIs" dxfId="5218" priority="1080" operator="equal">
      <formula>0</formula>
    </cfRule>
  </conditionalFormatting>
  <conditionalFormatting sqref="J38:J40">
    <cfRule type="cellIs" dxfId="5217" priority="979" operator="lessThan">
      <formula>I38</formula>
    </cfRule>
    <cfRule type="cellIs" dxfId="5216" priority="978" operator="equal">
      <formula>0</formula>
    </cfRule>
    <cfRule type="cellIs" dxfId="5215" priority="980" operator="greaterThanOrEqual">
      <formula>I38</formula>
    </cfRule>
  </conditionalFormatting>
  <conditionalFormatting sqref="J46">
    <cfRule type="cellIs" dxfId="5214" priority="1076" operator="greaterThanOrEqual">
      <formula>I46</formula>
    </cfRule>
    <cfRule type="cellIs" dxfId="5213" priority="1075" operator="lessThan">
      <formula>I46</formula>
    </cfRule>
    <cfRule type="cellIs" dxfId="5212" priority="1074" operator="equal">
      <formula>0</formula>
    </cfRule>
  </conditionalFormatting>
  <conditionalFormatting sqref="J47:J51">
    <cfRule type="cellIs" dxfId="5211" priority="45" operator="greaterThanOrEqual">
      <formula>I47</formula>
    </cfRule>
    <cfRule type="cellIs" dxfId="5210" priority="44" operator="lessThan">
      <formula>I47</formula>
    </cfRule>
    <cfRule type="cellIs" dxfId="5209" priority="43" operator="equal">
      <formula>0</formula>
    </cfRule>
  </conditionalFormatting>
  <conditionalFormatting sqref="J50:J51">
    <cfRule type="cellIs" dxfId="5208" priority="8" operator="lessThan">
      <formula>I50</formula>
    </cfRule>
    <cfRule type="cellIs" dxfId="5207" priority="9" operator="greaterThanOrEqual">
      <formula>I50</formula>
    </cfRule>
    <cfRule type="cellIs" dxfId="5206" priority="7" operator="equal">
      <formula>0</formula>
    </cfRule>
  </conditionalFormatting>
  <conditionalFormatting sqref="J52:J53">
    <cfRule type="cellIs" dxfId="5205" priority="973" operator="lessThanOrEqual">
      <formula>I52</formula>
    </cfRule>
    <cfRule type="cellIs" dxfId="5204" priority="972" operator="equal">
      <formula>0</formula>
    </cfRule>
    <cfRule type="cellIs" dxfId="5203" priority="974" operator="greaterThan">
      <formula>I52</formula>
    </cfRule>
  </conditionalFormatting>
  <conditionalFormatting sqref="J54">
    <cfRule type="cellIs" dxfId="5202" priority="1063" operator="lessThan">
      <formula>$E54</formula>
    </cfRule>
    <cfRule type="cellIs" dxfId="5201" priority="1064" operator="greaterThanOrEqual">
      <formula>$E54</formula>
    </cfRule>
    <cfRule type="cellIs" dxfId="5200" priority="1062" operator="equal">
      <formula>0</formula>
    </cfRule>
  </conditionalFormatting>
  <conditionalFormatting sqref="J55:J58">
    <cfRule type="cellIs" dxfId="5199" priority="833" operator="greaterThanOrEqual">
      <formula>I55</formula>
    </cfRule>
    <cfRule type="cellIs" dxfId="5198" priority="832" operator="lessThan">
      <formula>I55</formula>
    </cfRule>
    <cfRule type="cellIs" dxfId="5197" priority="831" operator="equal">
      <formula>0</formula>
    </cfRule>
  </conditionalFormatting>
  <conditionalFormatting sqref="J59">
    <cfRule type="cellIs" dxfId="5196" priority="1055" operator="greaterThanOrEqual">
      <formula>I59</formula>
    </cfRule>
    <cfRule type="cellIs" dxfId="5195" priority="1053" operator="equal">
      <formula>0</formula>
    </cfRule>
    <cfRule type="cellIs" dxfId="5194" priority="1054" operator="lessThan">
      <formula>I59</formula>
    </cfRule>
  </conditionalFormatting>
  <conditionalFormatting sqref="J60:J63">
    <cfRule type="cellIs" dxfId="5193" priority="802" operator="lessThan">
      <formula>I60</formula>
    </cfRule>
    <cfRule type="cellIs" dxfId="5192" priority="803" operator="greaterThanOrEqual">
      <formula>I60</formula>
    </cfRule>
  </conditionalFormatting>
  <conditionalFormatting sqref="J60:J64">
    <cfRule type="cellIs" dxfId="5191" priority="801" operator="equal">
      <formula>0</formula>
    </cfRule>
  </conditionalFormatting>
  <conditionalFormatting sqref="J64">
    <cfRule type="cellIs" dxfId="5190" priority="1013" operator="greaterThanOrEqual">
      <formula>I64</formula>
    </cfRule>
    <cfRule type="cellIs" dxfId="5189" priority="1012" operator="lessThan">
      <formula>I64</formula>
    </cfRule>
  </conditionalFormatting>
  <conditionalFormatting sqref="J65">
    <cfRule type="cellIs" dxfId="5188" priority="1045" operator="lessThan">
      <formula>$E65</formula>
    </cfRule>
    <cfRule type="cellIs" dxfId="5187" priority="1044" operator="equal">
      <formula>0</formula>
    </cfRule>
    <cfRule type="cellIs" dxfId="5186" priority="1046" operator="greaterThanOrEqual">
      <formula>$E65</formula>
    </cfRule>
  </conditionalFormatting>
  <conditionalFormatting sqref="J66:J69">
    <cfRule type="cellIs" dxfId="5185" priority="821" operator="greaterThanOrEqual">
      <formula>I66</formula>
    </cfRule>
    <cfRule type="cellIs" dxfId="5184" priority="820" operator="lessThan">
      <formula>I66</formula>
    </cfRule>
    <cfRule type="cellIs" dxfId="5183" priority="819" operator="equal">
      <formula>0</formula>
    </cfRule>
  </conditionalFormatting>
  <conditionalFormatting sqref="J71">
    <cfRule type="cellIs" dxfId="5182" priority="730" operator="greaterThanOrEqual">
      <formula>I71</formula>
    </cfRule>
    <cfRule type="cellIs" dxfId="5181" priority="729" operator="lessThan">
      <formula>I71</formula>
    </cfRule>
    <cfRule type="cellIs" dxfId="5180" priority="728" operator="equal">
      <formula>0</formula>
    </cfRule>
  </conditionalFormatting>
  <conditionalFormatting sqref="J73:J74">
    <cfRule type="cellIs" dxfId="5179" priority="722" operator="equal">
      <formula>0</formula>
    </cfRule>
    <cfRule type="cellIs" dxfId="5178" priority="723" operator="lessThan">
      <formula>I73</formula>
    </cfRule>
    <cfRule type="cellIs" dxfId="5177" priority="724" operator="greaterThanOrEqual">
      <formula>I73</formula>
    </cfRule>
  </conditionalFormatting>
  <conditionalFormatting sqref="J75">
    <cfRule type="cellIs" dxfId="5176" priority="1034" operator="greaterThanOrEqual">
      <formula>$E75</formula>
    </cfRule>
    <cfRule type="cellIs" dxfId="5175" priority="1032" operator="equal">
      <formula>0</formula>
    </cfRule>
    <cfRule type="cellIs" dxfId="5174" priority="1033" operator="lessThan">
      <formula>$E75</formula>
    </cfRule>
  </conditionalFormatting>
  <conditionalFormatting sqref="J76:J79">
    <cfRule type="cellIs" dxfId="5173" priority="946" operator="lessThan">
      <formula>I76</formula>
    </cfRule>
    <cfRule type="cellIs" dxfId="5172" priority="947" operator="greaterThanOrEqual">
      <formula>I76</formula>
    </cfRule>
  </conditionalFormatting>
  <conditionalFormatting sqref="J76:J81">
    <cfRule type="cellIs" dxfId="5171" priority="719" operator="equal">
      <formula>0</formula>
    </cfRule>
  </conditionalFormatting>
  <conditionalFormatting sqref="J80">
    <cfRule type="cellIs" dxfId="5170" priority="732" operator="lessThan">
      <formula>I80</formula>
    </cfRule>
    <cfRule type="cellIs" dxfId="5169" priority="733" operator="greaterThanOrEqual">
      <formula>I80</formula>
    </cfRule>
  </conditionalFormatting>
  <conditionalFormatting sqref="J81">
    <cfRule type="cellIs" dxfId="5168" priority="720" operator="lessThan">
      <formula>I81</formula>
    </cfRule>
    <cfRule type="cellIs" dxfId="5167" priority="721" operator="greaterThanOrEqual">
      <formula>I81</formula>
    </cfRule>
  </conditionalFormatting>
  <conditionalFormatting sqref="J82">
    <cfRule type="cellIs" dxfId="5166" priority="926" operator="greaterThanOrEqual">
      <formula>$E82</formula>
    </cfRule>
    <cfRule type="cellIs" dxfId="5165" priority="925" operator="lessThan">
      <formula>$E82</formula>
    </cfRule>
    <cfRule type="cellIs" dxfId="5164" priority="924" operator="equal">
      <formula>0</formula>
    </cfRule>
  </conditionalFormatting>
  <conditionalFormatting sqref="J83:J86">
    <cfRule type="cellIs" dxfId="5163" priority="807" operator="equal">
      <formula>0</formula>
    </cfRule>
    <cfRule type="cellIs" dxfId="5162" priority="809" operator="greaterThanOrEqual">
      <formula>I83</formula>
    </cfRule>
    <cfRule type="cellIs" dxfId="5161" priority="808" operator="lessThan">
      <formula>I83</formula>
    </cfRule>
  </conditionalFormatting>
  <conditionalFormatting sqref="J92">
    <cfRule type="cellIs" dxfId="5160" priority="893" operator="greaterThanOrEqual">
      <formula>I92</formula>
    </cfRule>
    <cfRule type="cellIs" dxfId="5159" priority="891" operator="equal">
      <formula>0</formula>
    </cfRule>
    <cfRule type="cellIs" dxfId="5158" priority="892" operator="lessThan">
      <formula>I92</formula>
    </cfRule>
  </conditionalFormatting>
  <conditionalFormatting sqref="K7">
    <cfRule type="cellIs" dxfId="5157" priority="197" operator="equal">
      <formula>"Meta non Conseguida"</formula>
    </cfRule>
    <cfRule type="cellIs" dxfId="5156" priority="196" operator="equal">
      <formula>"Meta Conseguida"</formula>
    </cfRule>
    <cfRule type="cellIs" dxfId="5155" priority="195" operator="equal">
      <formula>"Introducir resultado"</formula>
    </cfRule>
  </conditionalFormatting>
  <conditionalFormatting sqref="K8">
    <cfRule type="cellIs" dxfId="5154" priority="216" operator="equal">
      <formula>"Meta Totalmente Alcanzada"</formula>
    </cfRule>
    <cfRule type="cellIs" dxfId="5153" priority="218" operator="equal">
      <formula>"Ningunha Meta Alcanzada"</formula>
    </cfRule>
    <cfRule type="cellIs" dxfId="5152" priority="217" operator="equal">
      <formula>"Meta Parcialmente Alcanzada"</formula>
    </cfRule>
  </conditionalFormatting>
  <conditionalFormatting sqref="K9:K10">
    <cfRule type="cellIs" dxfId="5151" priority="192" operator="equal">
      <formula>"Introducir resultado"</formula>
    </cfRule>
    <cfRule type="cellIs" dxfId="5150" priority="194" operator="equal">
      <formula>"Meta non Conseguida"</formula>
    </cfRule>
    <cfRule type="cellIs" dxfId="5149" priority="193" operator="equal">
      <formula>"Meta Conseguida"</formula>
    </cfRule>
  </conditionalFormatting>
  <conditionalFormatting sqref="K12">
    <cfRule type="cellIs" dxfId="5148" priority="207" operator="equal">
      <formula>"Meta Totalmente Alcanzada"</formula>
    </cfRule>
    <cfRule type="cellIs" dxfId="5147" priority="208" operator="equal">
      <formula>"Meta Parcialmente Alcanzada"</formula>
    </cfRule>
    <cfRule type="cellIs" dxfId="5146" priority="209" operator="equal">
      <formula>"Ningunha Meta Alcanzada"</formula>
    </cfRule>
  </conditionalFormatting>
  <conditionalFormatting sqref="K13:K14">
    <cfRule type="cellIs" dxfId="5145" priority="187" operator="equal">
      <formula>"Meta Conseguida"</formula>
    </cfRule>
    <cfRule type="cellIs" dxfId="5144" priority="188" operator="equal">
      <formula>"Meta non Conseguida"</formula>
    </cfRule>
  </conditionalFormatting>
  <conditionalFormatting sqref="K13:K15">
    <cfRule type="cellIs" dxfId="5143" priority="182" operator="equal">
      <formula>"Introducir resultado"</formula>
    </cfRule>
  </conditionalFormatting>
  <conditionalFormatting sqref="K15">
    <cfRule type="cellIs" dxfId="5142" priority="184" operator="equal">
      <formula>"Meta no Conseguida"</formula>
    </cfRule>
    <cfRule type="cellIs" dxfId="5141" priority="183" operator="equal">
      <formula>"Resultado Introducido"</formula>
    </cfRule>
  </conditionalFormatting>
  <conditionalFormatting sqref="K16">
    <cfRule type="cellIs" dxfId="5140" priority="234" operator="equal">
      <formula>"Meta Totalmente Alcanzada"</formula>
    </cfRule>
    <cfRule type="cellIs" dxfId="5139" priority="236" operator="equal">
      <formula>"Ningunha Meta Alcanzada"</formula>
    </cfRule>
    <cfRule type="cellIs" dxfId="5138" priority="235" operator="equal">
      <formula>"Meta Parcialmente Alcanzada"</formula>
    </cfRule>
  </conditionalFormatting>
  <conditionalFormatting sqref="K17:K18">
    <cfRule type="cellIs" dxfId="5137" priority="176" operator="equal">
      <formula>"Introducir resultado"</formula>
    </cfRule>
    <cfRule type="cellIs" dxfId="5136" priority="177" operator="equal">
      <formula>"Meta Conseguida"</formula>
    </cfRule>
    <cfRule type="cellIs" dxfId="5135" priority="178" operator="equal">
      <formula>"Meta non Conseguida"</formula>
    </cfRule>
  </conditionalFormatting>
  <conditionalFormatting sqref="K20">
    <cfRule type="cellIs" dxfId="5134" priority="203" operator="equal">
      <formula>"Ningunha Meta Alcanzada"</formula>
    </cfRule>
    <cfRule type="cellIs" dxfId="5133" priority="202" operator="equal">
      <formula>"Meta Parcialmente Alcanzada"</formula>
    </cfRule>
    <cfRule type="cellIs" dxfId="5132" priority="201" operator="equal">
      <formula>"Meta Totalmente Alcanzada"</formula>
    </cfRule>
  </conditionalFormatting>
  <conditionalFormatting sqref="K21:K22">
    <cfRule type="cellIs" dxfId="5131" priority="172" operator="equal">
      <formula>"Meta non Conseguida"</formula>
    </cfRule>
    <cfRule type="cellIs" dxfId="5130" priority="171" operator="equal">
      <formula>"Meta Conseguida"</formula>
    </cfRule>
    <cfRule type="cellIs" dxfId="5129" priority="170" operator="equal">
      <formula>"Introducir resultado"</formula>
    </cfRule>
  </conditionalFormatting>
  <conditionalFormatting sqref="K24">
    <cfRule type="cellIs" dxfId="5128" priority="917" operator="equal">
      <formula>"Ningunha Meta Alcanzada"</formula>
    </cfRule>
    <cfRule type="cellIs" dxfId="5127" priority="916" operator="equal">
      <formula>"Meta Parcialmente Alcanzada"</formula>
    </cfRule>
    <cfRule type="cellIs" dxfId="5126" priority="915" operator="equal">
      <formula>"Meta Totalmente Alcanzada"</formula>
    </cfRule>
  </conditionalFormatting>
  <conditionalFormatting sqref="K25:K30">
    <cfRule type="cellIs" dxfId="5125" priority="766" operator="equal">
      <formula>"Meta non Conseguida"</formula>
    </cfRule>
    <cfRule type="cellIs" dxfId="5124" priority="765" operator="equal">
      <formula>"Meta Conseguida"</formula>
    </cfRule>
    <cfRule type="cellIs" dxfId="5123" priority="764" operator="equal">
      <formula>"Introducir resultado"</formula>
    </cfRule>
  </conditionalFormatting>
  <conditionalFormatting sqref="K32:K33">
    <cfRule type="cellIs" dxfId="5122" priority="761" operator="equal">
      <formula>"Introducir resultado"</formula>
    </cfRule>
    <cfRule type="cellIs" dxfId="5121" priority="762" operator="equal">
      <formula>"Meta Conseguida"</formula>
    </cfRule>
    <cfRule type="cellIs" dxfId="5120" priority="763" operator="equal">
      <formula>"Meta non Conseguida"</formula>
    </cfRule>
  </conditionalFormatting>
  <conditionalFormatting sqref="K35:K36">
    <cfRule type="cellIs" dxfId="5119" priority="771" operator="equal">
      <formula>"Meta Conseguida"</formula>
    </cfRule>
    <cfRule type="cellIs" dxfId="5118" priority="772" operator="equal">
      <formula>"Meta non Conseguida"</formula>
    </cfRule>
    <cfRule type="cellIs" dxfId="5117" priority="770" operator="equal">
      <formula>"Introducir resultado"</formula>
    </cfRule>
  </conditionalFormatting>
  <conditionalFormatting sqref="K37">
    <cfRule type="cellIs" dxfId="5116" priority="1027" operator="equal">
      <formula>"Meta Parcialmente Alcanzada"</formula>
    </cfRule>
    <cfRule type="cellIs" dxfId="5115" priority="1028" operator="equal">
      <formula>"Ningunha Meta Alcanzada"</formula>
    </cfRule>
    <cfRule type="cellIs" dxfId="5114" priority="1026" operator="equal">
      <formula>"Meta Totalmente Alcanzada"</formula>
    </cfRule>
  </conditionalFormatting>
  <conditionalFormatting sqref="K38:K40">
    <cfRule type="cellIs" dxfId="5113" priority="982" operator="equal">
      <formula>"Meta Conseguida"</formula>
    </cfRule>
    <cfRule type="cellIs" dxfId="5112" priority="983" operator="equal">
      <formula>"Meta non Conseguida"</formula>
    </cfRule>
  </conditionalFormatting>
  <conditionalFormatting sqref="K38:K41">
    <cfRule type="cellIs" dxfId="5111" priority="975" operator="equal">
      <formula>"Introducir resultado"</formula>
    </cfRule>
  </conditionalFormatting>
  <conditionalFormatting sqref="K41">
    <cfRule type="cellIs" dxfId="5110" priority="976" operator="equal">
      <formula>"Indicador Completado"</formula>
    </cfRule>
    <cfRule type="cellIs" dxfId="5109" priority="977" operator="equal">
      <formula>"Meta no Conseguida"</formula>
    </cfRule>
  </conditionalFormatting>
  <conditionalFormatting sqref="K46">
    <cfRule type="cellIs" dxfId="5108" priority="1024" operator="equal">
      <formula>"Meta Parcialmente Alcanzada"</formula>
    </cfRule>
    <cfRule type="cellIs" dxfId="5107" priority="1025" operator="equal">
      <formula>"Ningunha Meta Alcanzada"</formula>
    </cfRule>
    <cfRule type="cellIs" dxfId="5106" priority="1023" operator="equal">
      <formula>"Meta Totalmente Alcanzada"</formula>
    </cfRule>
  </conditionalFormatting>
  <conditionalFormatting sqref="K47">
    <cfRule type="cellIs" dxfId="5105" priority="1079" operator="equal">
      <formula>"Meta noN Conseguida"</formula>
    </cfRule>
  </conditionalFormatting>
  <conditionalFormatting sqref="K47:K53">
    <cfRule type="cellIs" dxfId="5104" priority="11" operator="equal">
      <formula>"Meta Conseguida"</formula>
    </cfRule>
    <cfRule type="cellIs" dxfId="5103" priority="10" operator="equal">
      <formula>"Introducir resultado"</formula>
    </cfRule>
  </conditionalFormatting>
  <conditionalFormatting sqref="K48:K53">
    <cfRule type="cellIs" dxfId="5102" priority="12" operator="equal">
      <formula>"Meta non Conseguida"</formula>
    </cfRule>
  </conditionalFormatting>
  <conditionalFormatting sqref="K54">
    <cfRule type="cellIs" dxfId="5101" priority="1020" operator="equal">
      <formula>"Meta Totalmente Alcanzada"</formula>
    </cfRule>
    <cfRule type="cellIs" dxfId="5100" priority="1021" operator="equal">
      <formula>"Meta Parcialmente Alcanzada"</formula>
    </cfRule>
    <cfRule type="cellIs" dxfId="5099" priority="1022" operator="equal">
      <formula>"Ningunha Meta Alcanzada"</formula>
    </cfRule>
  </conditionalFormatting>
  <conditionalFormatting sqref="K55:K58">
    <cfRule type="cellIs" dxfId="5098" priority="1029" operator="equal">
      <formula>"Introducir resultado"</formula>
    </cfRule>
    <cfRule type="cellIs" dxfId="5097" priority="1031" operator="equal">
      <formula>"Meta non Conseguida"</formula>
    </cfRule>
    <cfRule type="cellIs" dxfId="5096" priority="1030" operator="equal">
      <formula>"Meta Conseguida"</formula>
    </cfRule>
  </conditionalFormatting>
  <conditionalFormatting sqref="K59">
    <cfRule type="cellIs" dxfId="5095" priority="1058" operator="equal">
      <formula>"Ningunha Meta Alcanzada"</formula>
    </cfRule>
    <cfRule type="cellIs" dxfId="5094" priority="1057" operator="equal">
      <formula>"Meta Parcialmente Alcanzada"</formula>
    </cfRule>
    <cfRule type="cellIs" dxfId="5093" priority="1056" operator="equal">
      <formula>"Meta Totalmente Alcanzada"</formula>
    </cfRule>
  </conditionalFormatting>
  <conditionalFormatting sqref="K60:K64">
    <cfRule type="cellIs" dxfId="5092" priority="757" operator="equal">
      <formula>"Meta non Conseguida"</formula>
    </cfRule>
    <cfRule type="cellIs" dxfId="5091" priority="756" operator="equal">
      <formula>"Meta Conseguida"</formula>
    </cfRule>
    <cfRule type="cellIs" dxfId="5090" priority="755" operator="equal">
      <formula>"Introducir resultado"</formula>
    </cfRule>
  </conditionalFormatting>
  <conditionalFormatting sqref="K65">
    <cfRule type="cellIs" dxfId="5089" priority="1049" operator="equal">
      <formula>"Ningunha Meta Alcanzada"</formula>
    </cfRule>
    <cfRule type="cellIs" dxfId="5088" priority="1047" operator="equal">
      <formula>"Meta Totalmente Alcanzada"</formula>
    </cfRule>
    <cfRule type="cellIs" dxfId="5087" priority="1048" operator="equal">
      <formula>"Meta Parcialmente Alcanzada"</formula>
    </cfRule>
  </conditionalFormatting>
  <conditionalFormatting sqref="K66:K69">
    <cfRule type="cellIs" dxfId="5086" priority="970" operator="equal">
      <formula>"Meta Conseguida"</formula>
    </cfRule>
    <cfRule type="cellIs" dxfId="5085" priority="971" operator="equal">
      <formula>"Meta non Conseguida"</formula>
    </cfRule>
  </conditionalFormatting>
  <conditionalFormatting sqref="K66:K74">
    <cfRule type="cellIs" dxfId="5084" priority="740" operator="equal">
      <formula>"Introducir resultado"</formula>
    </cfRule>
  </conditionalFormatting>
  <conditionalFormatting sqref="K70">
    <cfRule type="cellIs" dxfId="5083" priority="753" operator="equal">
      <formula>"Indicador Completado"</formula>
    </cfRule>
    <cfRule type="cellIs" dxfId="5082" priority="754" operator="equal">
      <formula>"Meta no Conseguida"</formula>
    </cfRule>
  </conditionalFormatting>
  <conditionalFormatting sqref="K71">
    <cfRule type="cellIs" dxfId="5081" priority="748" operator="equal">
      <formula>"Meta non Conseguida"</formula>
    </cfRule>
    <cfRule type="cellIs" dxfId="5080" priority="747" operator="equal">
      <formula>"Meta Conseguida"</formula>
    </cfRule>
  </conditionalFormatting>
  <conditionalFormatting sqref="K72">
    <cfRule type="cellIs" dxfId="5079" priority="751" operator="equal">
      <formula>"Meta no Conseguida"</formula>
    </cfRule>
    <cfRule type="cellIs" dxfId="5078" priority="750" operator="equal">
      <formula>"Indicador Completado"</formula>
    </cfRule>
  </conditionalFormatting>
  <conditionalFormatting sqref="K73:K74">
    <cfRule type="cellIs" dxfId="5077" priority="742" operator="equal">
      <formula>"Meta non Conseguida"</formula>
    </cfRule>
    <cfRule type="cellIs" dxfId="5076" priority="741" operator="equal">
      <formula>"Meta Conseguida"</formula>
    </cfRule>
  </conditionalFormatting>
  <conditionalFormatting sqref="K75">
    <cfRule type="cellIs" dxfId="5075" priority="1037" operator="equal">
      <formula>"Ningunha Meta Alcanzada"</formula>
    </cfRule>
    <cfRule type="cellIs" dxfId="5074" priority="1035" operator="equal">
      <formula>"Meta Totalmente Alcanzada"</formula>
    </cfRule>
    <cfRule type="cellIs" dxfId="5073" priority="1036" operator="equal">
      <formula>"Meta Parcialmente Alcanzada"</formula>
    </cfRule>
  </conditionalFormatting>
  <conditionalFormatting sqref="K76:K81">
    <cfRule type="cellIs" dxfId="5072" priority="734" operator="equal">
      <formula>"Introducir resultado"</formula>
    </cfRule>
    <cfRule type="cellIs" dxfId="5071" priority="735" operator="equal">
      <formula>"Meta Conseguida"</formula>
    </cfRule>
    <cfRule type="cellIs" dxfId="5070" priority="736" operator="equal">
      <formula>"Meta non Conseguida"</formula>
    </cfRule>
  </conditionalFormatting>
  <conditionalFormatting sqref="K82">
    <cfRule type="cellIs" dxfId="5069" priority="927" operator="equal">
      <formula>"Meta Totalmente Alcanzada"</formula>
    </cfRule>
    <cfRule type="cellIs" dxfId="5068" priority="928" operator="equal">
      <formula>"Meta Parcialmente Alcanzada"</formula>
    </cfRule>
    <cfRule type="cellIs" dxfId="5067" priority="929" operator="equal">
      <formula>"Ningunha Meta Alcanzada"</formula>
    </cfRule>
  </conditionalFormatting>
  <conditionalFormatting sqref="K83:K86">
    <cfRule type="cellIs" dxfId="5066" priority="923" operator="equal">
      <formula>"Meta non Conseguida"</formula>
    </cfRule>
    <cfRule type="cellIs" dxfId="5065" priority="922" operator="equal">
      <formula>"Meta Conseguida"</formula>
    </cfRule>
  </conditionalFormatting>
  <conditionalFormatting sqref="K83:K88">
    <cfRule type="cellIs" dxfId="5064" priority="716" operator="equal">
      <formula>"Introducir resultado"</formula>
    </cfRule>
  </conditionalFormatting>
  <conditionalFormatting sqref="K87:K88">
    <cfRule type="cellIs" dxfId="5063" priority="717" operator="equal">
      <formula>"Indicador Completado"</formula>
    </cfRule>
    <cfRule type="cellIs" dxfId="5062" priority="718" operator="equal">
      <formula>"Meta no Conseguida"</formula>
    </cfRule>
  </conditionalFormatting>
  <conditionalFormatting sqref="K92">
    <cfRule type="cellIs" dxfId="5061" priority="888" operator="equal">
      <formula>"Meta Totalmente Alcanzada"</formula>
    </cfRule>
    <cfRule type="cellIs" dxfId="5060" priority="890" operator="equal">
      <formula>"Ningunha Meta Alcanzada"</formula>
    </cfRule>
    <cfRule type="cellIs" dxfId="5059" priority="889" operator="equal">
      <formula>"Meta Parcialmente Alcanzada"</formula>
    </cfRule>
  </conditionalFormatting>
  <conditionalFormatting sqref="K93">
    <cfRule type="cellIs" dxfId="5058" priority="711" operator="equal">
      <formula>"Meta Conseguida"</formula>
    </cfRule>
    <cfRule type="cellIs" dxfId="5057" priority="712" operator="equal">
      <formula>"Meta non Conseguida"</formula>
    </cfRule>
    <cfRule type="cellIs" dxfId="5056" priority="710" operator="equal">
      <formula>"Introducir resultado"</formula>
    </cfRule>
  </conditionalFormatting>
  <conditionalFormatting sqref="N7">
    <cfRule type="cellIs" dxfId="5055" priority="169" operator="greaterThanOrEqual">
      <formula>M7</formula>
    </cfRule>
    <cfRule type="cellIs" dxfId="5054" priority="167" operator="equal">
      <formula>0</formula>
    </cfRule>
    <cfRule type="cellIs" dxfId="5053" priority="168" operator="lessThan">
      <formula>M7</formula>
    </cfRule>
  </conditionalFormatting>
  <conditionalFormatting sqref="N8">
    <cfRule type="cellIs" dxfId="5052" priority="141" operator="greaterThanOrEqual">
      <formula>M8</formula>
    </cfRule>
    <cfRule type="cellIs" dxfId="5051" priority="142" operator="lessThan">
      <formula>M8</formula>
    </cfRule>
    <cfRule type="cellIs" dxfId="5050" priority="140" operator="equal">
      <formula>0</formula>
    </cfRule>
  </conditionalFormatting>
  <conditionalFormatting sqref="N9">
    <cfRule type="cellIs" dxfId="5049" priority="156" operator="lessThan">
      <formula>M9</formula>
    </cfRule>
    <cfRule type="cellIs" dxfId="5048" priority="157" operator="greaterThanOrEqual">
      <formula>M9</formula>
    </cfRule>
  </conditionalFormatting>
  <conditionalFormatting sqref="N9:N11">
    <cfRule type="cellIs" dxfId="5047" priority="85" operator="equal">
      <formula>0</formula>
    </cfRule>
  </conditionalFormatting>
  <conditionalFormatting sqref="N10">
    <cfRule type="cellIs" dxfId="5046" priority="87" operator="greaterThanOrEqual">
      <formula>M10</formula>
    </cfRule>
    <cfRule type="cellIs" dxfId="5045" priority="86" operator="lessThan">
      <formula>M10</formula>
    </cfRule>
  </conditionalFormatting>
  <conditionalFormatting sqref="N11">
    <cfRule type="cellIs" dxfId="5044" priority="159" operator="lessThan">
      <formula>$E11</formula>
    </cfRule>
    <cfRule type="cellIs" dxfId="5043" priority="160" operator="greaterThanOrEqual">
      <formula>$E11</formula>
    </cfRule>
  </conditionalFormatting>
  <conditionalFormatting sqref="N12">
    <cfRule type="cellIs" dxfId="5042" priority="133" operator="lessThan">
      <formula>M12</formula>
    </cfRule>
    <cfRule type="cellIs" dxfId="5041" priority="132" operator="greaterThanOrEqual">
      <formula>M12</formula>
    </cfRule>
    <cfRule type="cellIs" dxfId="5040" priority="131" operator="equal">
      <formula>0</formula>
    </cfRule>
  </conditionalFormatting>
  <conditionalFormatting sqref="N13">
    <cfRule type="cellIs" dxfId="5039" priority="139" operator="greaterThanOrEqual">
      <formula>M13</formula>
    </cfRule>
    <cfRule type="cellIs" dxfId="5038" priority="138" operator="lessThan">
      <formula>M13</formula>
    </cfRule>
  </conditionalFormatting>
  <conditionalFormatting sqref="N13:N15">
    <cfRule type="cellIs" dxfId="5037" priority="91" operator="equal">
      <formula>0</formula>
    </cfRule>
  </conditionalFormatting>
  <conditionalFormatting sqref="N14">
    <cfRule type="cellIs" dxfId="5036" priority="92" operator="lessThan">
      <formula>M14</formula>
    </cfRule>
    <cfRule type="cellIs" dxfId="5035" priority="93" operator="greaterThanOrEqual">
      <formula>M14</formula>
    </cfRule>
  </conditionalFormatting>
  <conditionalFormatting sqref="N16">
    <cfRule type="cellIs" dxfId="5034" priority="151" operator="lessThan">
      <formula>M16</formula>
    </cfRule>
    <cfRule type="cellIs" dxfId="5033" priority="149" operator="equal">
      <formula>0</formula>
    </cfRule>
    <cfRule type="cellIs" dxfId="5032" priority="150" operator="greaterThanOrEqual">
      <formula>M16</formula>
    </cfRule>
  </conditionalFormatting>
  <conditionalFormatting sqref="N17">
    <cfRule type="cellIs" dxfId="5031" priority="154" operator="greaterThanOrEqual">
      <formula>M17</formula>
    </cfRule>
    <cfRule type="cellIs" dxfId="5030" priority="153" operator="lessThan">
      <formula>M17</formula>
    </cfRule>
  </conditionalFormatting>
  <conditionalFormatting sqref="N17:N18">
    <cfRule type="cellIs" dxfId="5029" priority="79" operator="equal">
      <formula>0</formula>
    </cfRule>
  </conditionalFormatting>
  <conditionalFormatting sqref="N18">
    <cfRule type="cellIs" dxfId="5028" priority="80" operator="lessThan">
      <formula>M18</formula>
    </cfRule>
    <cfRule type="cellIs" dxfId="5027" priority="81" operator="greaterThanOrEqual">
      <formula>M18</formula>
    </cfRule>
  </conditionalFormatting>
  <conditionalFormatting sqref="N20">
    <cfRule type="cellIs" dxfId="5026" priority="127" operator="lessThan">
      <formula>M20</formula>
    </cfRule>
    <cfRule type="cellIs" dxfId="5025" priority="126" operator="greaterThanOrEqual">
      <formula>M20</formula>
    </cfRule>
    <cfRule type="cellIs" dxfId="5024" priority="125" operator="equal">
      <formula>0</formula>
    </cfRule>
  </conditionalFormatting>
  <conditionalFormatting sqref="N21">
    <cfRule type="cellIs" dxfId="5023" priority="147" operator="lessThan">
      <formula>M21</formula>
    </cfRule>
    <cfRule type="cellIs" dxfId="5022" priority="148" operator="greaterThanOrEqual">
      <formula>M21</formula>
    </cfRule>
  </conditionalFormatting>
  <conditionalFormatting sqref="N21:N22">
    <cfRule type="cellIs" dxfId="5021" priority="73" operator="equal">
      <formula>0</formula>
    </cfRule>
  </conditionalFormatting>
  <conditionalFormatting sqref="N22">
    <cfRule type="cellIs" dxfId="5020" priority="75" operator="greaterThanOrEqual">
      <formula>M22</formula>
    </cfRule>
    <cfRule type="cellIs" dxfId="5019" priority="74" operator="lessThan">
      <formula>M22</formula>
    </cfRule>
  </conditionalFormatting>
  <conditionalFormatting sqref="N24">
    <cfRule type="cellIs" dxfId="5018" priority="536" operator="equal">
      <formula>0</formula>
    </cfRule>
    <cfRule type="cellIs" dxfId="5017" priority="538" operator="lessThan">
      <formula>M24</formula>
    </cfRule>
    <cfRule type="cellIs" dxfId="5016" priority="537" operator="greaterThanOrEqual">
      <formula>M24</formula>
    </cfRule>
  </conditionalFormatting>
  <conditionalFormatting sqref="N25">
    <cfRule type="cellIs" dxfId="5015" priority="524" operator="equal">
      <formula>0</formula>
    </cfRule>
    <cfRule type="cellIs" dxfId="5014" priority="526" operator="greaterThanOrEqual">
      <formula>M25</formula>
    </cfRule>
    <cfRule type="cellIs" dxfId="5013" priority="525" operator="lessThan">
      <formula>M25</formula>
    </cfRule>
  </conditionalFormatting>
  <conditionalFormatting sqref="N26">
    <cfRule type="cellIs" dxfId="5012" priority="527" operator="equal">
      <formula>0</formula>
    </cfRule>
    <cfRule type="cellIs" dxfId="5011" priority="529" operator="greaterThan">
      <formula>M26</formula>
    </cfRule>
    <cfRule type="cellIs" dxfId="5010" priority="528" operator="lessThanOrEqual">
      <formula>M26</formula>
    </cfRule>
  </conditionalFormatting>
  <conditionalFormatting sqref="N27:N30">
    <cfRule type="cellIs" dxfId="5009" priority="514" operator="greaterThanOrEqual">
      <formula>$E27</formula>
    </cfRule>
    <cfRule type="cellIs" dxfId="5008" priority="513" operator="lessThan">
      <formula>$E27</formula>
    </cfRule>
    <cfRule type="cellIs" dxfId="5007" priority="512" operator="equal">
      <formula>0</formula>
    </cfRule>
  </conditionalFormatting>
  <conditionalFormatting sqref="N32">
    <cfRule type="cellIs" dxfId="5006" priority="618" operator="lessThan">
      <formula>M32</formula>
    </cfRule>
    <cfRule type="cellIs" dxfId="5005" priority="619" operator="greaterThanOrEqual">
      <formula>M32</formula>
    </cfRule>
  </conditionalFormatting>
  <conditionalFormatting sqref="N32:N33">
    <cfRule type="cellIs" dxfId="5004" priority="617" operator="equal">
      <formula>0</formula>
    </cfRule>
  </conditionalFormatting>
  <conditionalFormatting sqref="N33">
    <cfRule type="cellIs" dxfId="5003" priority="622" operator="greaterThanOrEqual">
      <formula>M33</formula>
    </cfRule>
    <cfRule type="cellIs" dxfId="5002" priority="621" operator="lessThan">
      <formula>M33</formula>
    </cfRule>
  </conditionalFormatting>
  <conditionalFormatting sqref="N35">
    <cfRule type="cellIs" dxfId="5001" priority="616" operator="greaterThanOrEqual">
      <formula>M35</formula>
    </cfRule>
    <cfRule type="cellIs" dxfId="5000" priority="615" operator="lessThan">
      <formula>M35</formula>
    </cfRule>
  </conditionalFormatting>
  <conditionalFormatting sqref="N35:N36">
    <cfRule type="cellIs" dxfId="4999" priority="608" operator="equal">
      <formula>0</formula>
    </cfRule>
  </conditionalFormatting>
  <conditionalFormatting sqref="N36">
    <cfRule type="cellIs" dxfId="4998" priority="610" operator="greaterThanOrEqual">
      <formula>M36</formula>
    </cfRule>
    <cfRule type="cellIs" dxfId="4997" priority="609" operator="lessThan">
      <formula>M36</formula>
    </cfRule>
  </conditionalFormatting>
  <conditionalFormatting sqref="N37">
    <cfRule type="cellIs" dxfId="4996" priority="698" operator="equal">
      <formula>0</formula>
    </cfRule>
    <cfRule type="cellIs" dxfId="4995" priority="699" operator="lessThan">
      <formula>$E37</formula>
    </cfRule>
    <cfRule type="cellIs" dxfId="4994" priority="700" operator="greaterThanOrEqual">
      <formula>$E37</formula>
    </cfRule>
  </conditionalFormatting>
  <conditionalFormatting sqref="N38:N40">
    <cfRule type="cellIs" dxfId="4993" priority="596" operator="equal">
      <formula>0</formula>
    </cfRule>
    <cfRule type="cellIs" dxfId="4992" priority="597" operator="lessThan">
      <formula>M38</formula>
    </cfRule>
    <cfRule type="cellIs" dxfId="4991" priority="598" operator="greaterThanOrEqual">
      <formula>M38</formula>
    </cfRule>
  </conditionalFormatting>
  <conditionalFormatting sqref="N46">
    <cfRule type="cellIs" dxfId="4990" priority="693" operator="lessThan">
      <formula>M46</formula>
    </cfRule>
    <cfRule type="cellIs" dxfId="4989" priority="694" operator="greaterThanOrEqual">
      <formula>M46</formula>
    </cfRule>
    <cfRule type="cellIs" dxfId="4988" priority="692" operator="equal">
      <formula>0</formula>
    </cfRule>
  </conditionalFormatting>
  <conditionalFormatting sqref="N47:N51">
    <cfRule type="cellIs" dxfId="4987" priority="37" operator="equal">
      <formula>0</formula>
    </cfRule>
    <cfRule type="cellIs" dxfId="4986" priority="38" operator="lessThan">
      <formula>M47</formula>
    </cfRule>
    <cfRule type="cellIs" dxfId="4985" priority="39" operator="greaterThanOrEqual">
      <formula>M47</formula>
    </cfRule>
  </conditionalFormatting>
  <conditionalFormatting sqref="N50:N51">
    <cfRule type="cellIs" dxfId="4984" priority="2" operator="lessThan">
      <formula>M50</formula>
    </cfRule>
    <cfRule type="cellIs" dxfId="4983" priority="3" operator="greaterThanOrEqual">
      <formula>M50</formula>
    </cfRule>
    <cfRule type="cellIs" dxfId="4982" priority="1" operator="equal">
      <formula>0</formula>
    </cfRule>
  </conditionalFormatting>
  <conditionalFormatting sqref="N52:N53">
    <cfRule type="cellIs" dxfId="4981" priority="592" operator="greaterThan">
      <formula>M52</formula>
    </cfRule>
    <cfRule type="cellIs" dxfId="4980" priority="591" operator="lessThanOrEqual">
      <formula>M52</formula>
    </cfRule>
    <cfRule type="cellIs" dxfId="4979" priority="590" operator="equal">
      <formula>0</formula>
    </cfRule>
  </conditionalFormatting>
  <conditionalFormatting sqref="N54">
    <cfRule type="cellIs" dxfId="4978" priority="682" operator="greaterThanOrEqual">
      <formula>$E54</formula>
    </cfRule>
    <cfRule type="cellIs" dxfId="4977" priority="681" operator="lessThan">
      <formula>$E54</formula>
    </cfRule>
    <cfRule type="cellIs" dxfId="4976" priority="680" operator="equal">
      <formula>0</formula>
    </cfRule>
  </conditionalFormatting>
  <conditionalFormatting sqref="N55:N58">
    <cfRule type="cellIs" dxfId="4975" priority="451" operator="greaterThanOrEqual">
      <formula>M55</formula>
    </cfRule>
    <cfRule type="cellIs" dxfId="4974" priority="450" operator="lessThan">
      <formula>M55</formula>
    </cfRule>
    <cfRule type="cellIs" dxfId="4973" priority="449" operator="equal">
      <formula>0</formula>
    </cfRule>
  </conditionalFormatting>
  <conditionalFormatting sqref="N59">
    <cfRule type="cellIs" dxfId="4972" priority="673" operator="greaterThanOrEqual">
      <formula>M59</formula>
    </cfRule>
    <cfRule type="cellIs" dxfId="4971" priority="672" operator="lessThan">
      <formula>M59</formula>
    </cfRule>
    <cfRule type="cellIs" dxfId="4970" priority="671" operator="equal">
      <formula>0</formula>
    </cfRule>
  </conditionalFormatting>
  <conditionalFormatting sqref="N60:N63">
    <cfRule type="cellIs" dxfId="4969" priority="420" operator="lessThan">
      <formula>M60</formula>
    </cfRule>
    <cfRule type="cellIs" dxfId="4968" priority="421" operator="greaterThanOrEqual">
      <formula>M60</formula>
    </cfRule>
  </conditionalFormatting>
  <conditionalFormatting sqref="N60:N64">
    <cfRule type="cellIs" dxfId="4967" priority="419" operator="equal">
      <formula>0</formula>
    </cfRule>
  </conditionalFormatting>
  <conditionalFormatting sqref="N64">
    <cfRule type="cellIs" dxfId="4966" priority="630" operator="lessThan">
      <formula>M64</formula>
    </cfRule>
    <cfRule type="cellIs" dxfId="4965" priority="631" operator="greaterThanOrEqual">
      <formula>M64</formula>
    </cfRule>
  </conditionalFormatting>
  <conditionalFormatting sqref="N65">
    <cfRule type="cellIs" dxfId="4964" priority="664" operator="greaterThanOrEqual">
      <formula>$E65</formula>
    </cfRule>
    <cfRule type="cellIs" dxfId="4963" priority="663" operator="lessThan">
      <formula>$E65</formula>
    </cfRule>
    <cfRule type="cellIs" dxfId="4962" priority="662" operator="equal">
      <formula>0</formula>
    </cfRule>
  </conditionalFormatting>
  <conditionalFormatting sqref="N66:N69">
    <cfRule type="cellIs" dxfId="4961" priority="437" operator="equal">
      <formula>0</formula>
    </cfRule>
    <cfRule type="cellIs" dxfId="4960" priority="439" operator="greaterThanOrEqual">
      <formula>M66</formula>
    </cfRule>
    <cfRule type="cellIs" dxfId="4959" priority="438" operator="lessThan">
      <formula>M66</formula>
    </cfRule>
  </conditionalFormatting>
  <conditionalFormatting sqref="N71">
    <cfRule type="cellIs" dxfId="4958" priority="348" operator="greaterThanOrEqual">
      <formula>M71</formula>
    </cfRule>
    <cfRule type="cellIs" dxfId="4957" priority="346" operator="equal">
      <formula>0</formula>
    </cfRule>
    <cfRule type="cellIs" dxfId="4956" priority="347" operator="lessThan">
      <formula>M71</formula>
    </cfRule>
  </conditionalFormatting>
  <conditionalFormatting sqref="N73:N74">
    <cfRule type="cellIs" dxfId="4955" priority="342" operator="greaterThanOrEqual">
      <formula>M73</formula>
    </cfRule>
    <cfRule type="cellIs" dxfId="4954" priority="341" operator="lessThan">
      <formula>M73</formula>
    </cfRule>
    <cfRule type="cellIs" dxfId="4953" priority="340" operator="equal">
      <formula>0</formula>
    </cfRule>
  </conditionalFormatting>
  <conditionalFormatting sqref="N75">
    <cfRule type="cellIs" dxfId="4952" priority="650" operator="equal">
      <formula>0</formula>
    </cfRule>
    <cfRule type="cellIs" dxfId="4951" priority="652" operator="greaterThanOrEqual">
      <formula>$E75</formula>
    </cfRule>
    <cfRule type="cellIs" dxfId="4950" priority="651" operator="lessThan">
      <formula>$E75</formula>
    </cfRule>
  </conditionalFormatting>
  <conditionalFormatting sqref="N76:N79">
    <cfRule type="cellIs" dxfId="4949" priority="564" operator="lessThan">
      <formula>M76</formula>
    </cfRule>
    <cfRule type="cellIs" dxfId="4948" priority="565" operator="greaterThanOrEqual">
      <formula>M76</formula>
    </cfRule>
  </conditionalFormatting>
  <conditionalFormatting sqref="N76:N81">
    <cfRule type="cellIs" dxfId="4947" priority="337" operator="equal">
      <formula>0</formula>
    </cfRule>
  </conditionalFormatting>
  <conditionalFormatting sqref="N80">
    <cfRule type="cellIs" dxfId="4946" priority="351" operator="greaterThanOrEqual">
      <formula>M80</formula>
    </cfRule>
    <cfRule type="cellIs" dxfId="4945" priority="350" operator="lessThan">
      <formula>M80</formula>
    </cfRule>
  </conditionalFormatting>
  <conditionalFormatting sqref="N81">
    <cfRule type="cellIs" dxfId="4944" priority="338" operator="lessThan">
      <formula>M81</formula>
    </cfRule>
    <cfRule type="cellIs" dxfId="4943" priority="339" operator="greaterThanOrEqual">
      <formula>M81</formula>
    </cfRule>
  </conditionalFormatting>
  <conditionalFormatting sqref="N82">
    <cfRule type="cellIs" dxfId="4942" priority="543" operator="lessThan">
      <formula>$E82</formula>
    </cfRule>
    <cfRule type="cellIs" dxfId="4941" priority="542" operator="equal">
      <formula>0</formula>
    </cfRule>
    <cfRule type="cellIs" dxfId="4940" priority="544" operator="greaterThanOrEqual">
      <formula>$E82</formula>
    </cfRule>
  </conditionalFormatting>
  <conditionalFormatting sqref="N83:N86">
    <cfRule type="cellIs" dxfId="4939" priority="426" operator="lessThan">
      <formula>M83</formula>
    </cfRule>
    <cfRule type="cellIs" dxfId="4938" priority="425" operator="equal">
      <formula>0</formula>
    </cfRule>
    <cfRule type="cellIs" dxfId="4937" priority="427" operator="greaterThanOrEqual">
      <formula>M83</formula>
    </cfRule>
  </conditionalFormatting>
  <conditionalFormatting sqref="N92">
    <cfRule type="cellIs" dxfId="4936" priority="509" operator="equal">
      <formula>0</formula>
    </cfRule>
    <cfRule type="cellIs" dxfId="4935" priority="510" operator="lessThan">
      <formula>M92</formula>
    </cfRule>
    <cfRule type="cellIs" dxfId="4934" priority="511" operator="greaterThanOrEqual">
      <formula>M92</formula>
    </cfRule>
  </conditionalFormatting>
  <conditionalFormatting sqref="O7">
    <cfRule type="cellIs" dxfId="4933" priority="124" operator="equal">
      <formula>"Meta non Conseguida"</formula>
    </cfRule>
    <cfRule type="cellIs" dxfId="4932" priority="122" operator="equal">
      <formula>"Introducir resultado"</formula>
    </cfRule>
    <cfRule type="cellIs" dxfId="4931" priority="123" operator="equal">
      <formula>"Meta Conseguida"</formula>
    </cfRule>
  </conditionalFormatting>
  <conditionalFormatting sqref="O8">
    <cfRule type="cellIs" dxfId="4930" priority="145" operator="equal">
      <formula>"Ningunha Meta Alcanzada"</formula>
    </cfRule>
    <cfRule type="cellIs" dxfId="4929" priority="144" operator="equal">
      <formula>"Meta Parcialmente Alcanzada"</formula>
    </cfRule>
    <cfRule type="cellIs" dxfId="4928" priority="143" operator="equal">
      <formula>"Meta Totalmente Alcanzada"</formula>
    </cfRule>
  </conditionalFormatting>
  <conditionalFormatting sqref="O9:O10">
    <cfRule type="cellIs" dxfId="4927" priority="119" operator="equal">
      <formula>"Introducir resultado"</formula>
    </cfRule>
    <cfRule type="cellIs" dxfId="4926" priority="120" operator="equal">
      <formula>"Meta Conseguida"</formula>
    </cfRule>
    <cfRule type="cellIs" dxfId="4925" priority="121" operator="equal">
      <formula>"Meta non Conseguida"</formula>
    </cfRule>
  </conditionalFormatting>
  <conditionalFormatting sqref="O12">
    <cfRule type="cellIs" dxfId="4924" priority="135" operator="equal">
      <formula>"Meta Parcialmente Alcanzada"</formula>
    </cfRule>
    <cfRule type="cellIs" dxfId="4923" priority="136" operator="equal">
      <formula>"Ningunha Meta Alcanzada"</formula>
    </cfRule>
    <cfRule type="cellIs" dxfId="4922" priority="134" operator="equal">
      <formula>"Meta Totalmente Alcanzada"</formula>
    </cfRule>
  </conditionalFormatting>
  <conditionalFormatting sqref="O13:O14">
    <cfRule type="cellIs" dxfId="4921" priority="115" operator="equal">
      <formula>"Meta non Conseguida"</formula>
    </cfRule>
    <cfRule type="cellIs" dxfId="4920" priority="114" operator="equal">
      <formula>"Meta Conseguida"</formula>
    </cfRule>
  </conditionalFormatting>
  <conditionalFormatting sqref="O13:O15">
    <cfRule type="cellIs" dxfId="4919" priority="109" operator="equal">
      <formula>"Introducir resultado"</formula>
    </cfRule>
  </conditionalFormatting>
  <conditionalFormatting sqref="O15">
    <cfRule type="cellIs" dxfId="4918" priority="111" operator="equal">
      <formula>"Meta no Conseguida"</formula>
    </cfRule>
    <cfRule type="cellIs" dxfId="4917" priority="110" operator="equal">
      <formula>"Resultado Introducido"</formula>
    </cfRule>
  </conditionalFormatting>
  <conditionalFormatting sqref="O16">
    <cfRule type="cellIs" dxfId="4916" priority="161" operator="equal">
      <formula>"Meta Totalmente Alcanzada"</formula>
    </cfRule>
    <cfRule type="cellIs" dxfId="4915" priority="162" operator="equal">
      <formula>"Meta Parcialmente Alcanzada"</formula>
    </cfRule>
    <cfRule type="cellIs" dxfId="4914" priority="163" operator="equal">
      <formula>"Ningunha Meta Alcanzada"</formula>
    </cfRule>
  </conditionalFormatting>
  <conditionalFormatting sqref="O17:O18">
    <cfRule type="cellIs" dxfId="4913" priority="104" operator="equal">
      <formula>"Meta Conseguida"</formula>
    </cfRule>
    <cfRule type="cellIs" dxfId="4912" priority="105" operator="equal">
      <formula>"Meta non Conseguida"</formula>
    </cfRule>
    <cfRule type="cellIs" dxfId="4911" priority="103" operator="equal">
      <formula>"Introducir resultado"</formula>
    </cfRule>
  </conditionalFormatting>
  <conditionalFormatting sqref="O20">
    <cfRule type="cellIs" dxfId="4910" priority="128" operator="equal">
      <formula>"Meta Totalmente Alcanzada"</formula>
    </cfRule>
    <cfRule type="cellIs" dxfId="4909" priority="129" operator="equal">
      <formula>"Meta Parcialmente Alcanzada"</formula>
    </cfRule>
    <cfRule type="cellIs" dxfId="4908" priority="130" operator="equal">
      <formula>"Ningunha Meta Alcanzada"</formula>
    </cfRule>
  </conditionalFormatting>
  <conditionalFormatting sqref="O21:O22">
    <cfRule type="cellIs" dxfId="4907" priority="98" operator="equal">
      <formula>"Meta Conseguida"</formula>
    </cfRule>
    <cfRule type="cellIs" dxfId="4906" priority="99" operator="equal">
      <formula>"Meta non Conseguida"</formula>
    </cfRule>
    <cfRule type="cellIs" dxfId="4905" priority="97" operator="equal">
      <formula>"Introducir resultado"</formula>
    </cfRule>
  </conditionalFormatting>
  <conditionalFormatting sqref="O24">
    <cfRule type="cellIs" dxfId="4904" priority="535" operator="equal">
      <formula>"Ningunha Meta Alcanzada"</formula>
    </cfRule>
    <cfRule type="cellIs" dxfId="4903" priority="534" operator="equal">
      <formula>"Meta Parcialmente Alcanzada"</formula>
    </cfRule>
    <cfRule type="cellIs" dxfId="4902" priority="533" operator="equal">
      <formula>"Meta Totalmente Alcanzada"</formula>
    </cfRule>
  </conditionalFormatting>
  <conditionalFormatting sqref="O25:O30">
    <cfRule type="cellIs" dxfId="4901" priority="384" operator="equal">
      <formula>"Meta non Conseguida"</formula>
    </cfRule>
    <cfRule type="cellIs" dxfId="4900" priority="382" operator="equal">
      <formula>"Introducir resultado"</formula>
    </cfRule>
    <cfRule type="cellIs" dxfId="4899" priority="383" operator="equal">
      <formula>"Meta Conseguida"</formula>
    </cfRule>
  </conditionalFormatting>
  <conditionalFormatting sqref="O32:O33">
    <cfRule type="cellIs" dxfId="4898" priority="380" operator="equal">
      <formula>"Meta Conseguida"</formula>
    </cfRule>
    <cfRule type="cellIs" dxfId="4897" priority="379" operator="equal">
      <formula>"Introducir resultado"</formula>
    </cfRule>
    <cfRule type="cellIs" dxfId="4896" priority="381" operator="equal">
      <formula>"Meta non Conseguida"</formula>
    </cfRule>
  </conditionalFormatting>
  <conditionalFormatting sqref="O35:O36">
    <cfRule type="cellIs" dxfId="4895" priority="390" operator="equal">
      <formula>"Meta non Conseguida"</formula>
    </cfRule>
    <cfRule type="cellIs" dxfId="4894" priority="389" operator="equal">
      <formula>"Meta Conseguida"</formula>
    </cfRule>
    <cfRule type="cellIs" dxfId="4893" priority="388" operator="equal">
      <formula>"Introducir resultado"</formula>
    </cfRule>
  </conditionalFormatting>
  <conditionalFormatting sqref="O37">
    <cfRule type="cellIs" dxfId="4892" priority="645" operator="equal">
      <formula>"Meta Parcialmente Alcanzada"</formula>
    </cfRule>
    <cfRule type="cellIs" dxfId="4891" priority="646" operator="equal">
      <formula>"Ningunha Meta Alcanzada"</formula>
    </cfRule>
    <cfRule type="cellIs" dxfId="4890" priority="644" operator="equal">
      <formula>"Meta Totalmente Alcanzada"</formula>
    </cfRule>
  </conditionalFormatting>
  <conditionalFormatting sqref="O38:O40">
    <cfRule type="cellIs" dxfId="4889" priority="601" operator="equal">
      <formula>"Meta non Conseguida"</formula>
    </cfRule>
    <cfRule type="cellIs" dxfId="4888" priority="600" operator="equal">
      <formula>"Meta Conseguida"</formula>
    </cfRule>
  </conditionalFormatting>
  <conditionalFormatting sqref="O38:O41">
    <cfRule type="cellIs" dxfId="4887" priority="593" operator="equal">
      <formula>"Introducir resultado"</formula>
    </cfRule>
  </conditionalFormatting>
  <conditionalFormatting sqref="O41">
    <cfRule type="cellIs" dxfId="4886" priority="594" operator="equal">
      <formula>"Indicador Completado"</formula>
    </cfRule>
    <cfRule type="cellIs" dxfId="4885" priority="595" operator="equal">
      <formula>"Meta no Conseguida"</formula>
    </cfRule>
  </conditionalFormatting>
  <conditionalFormatting sqref="O46">
    <cfRule type="cellIs" dxfId="4884" priority="643" operator="equal">
      <formula>"Ningunha Meta Alcanzada"</formula>
    </cfRule>
    <cfRule type="cellIs" dxfId="4883" priority="642" operator="equal">
      <formula>"Meta Parcialmente Alcanzada"</formula>
    </cfRule>
    <cfRule type="cellIs" dxfId="4882" priority="641" operator="equal">
      <formula>"Meta Totalmente Alcanzada"</formula>
    </cfRule>
  </conditionalFormatting>
  <conditionalFormatting sqref="O47">
    <cfRule type="cellIs" dxfId="4881" priority="697" operator="equal">
      <formula>"Meta noN Conseguida"</formula>
    </cfRule>
  </conditionalFormatting>
  <conditionalFormatting sqref="O47:O53">
    <cfRule type="cellIs" dxfId="4880" priority="5" operator="equal">
      <formula>"Meta Conseguida"</formula>
    </cfRule>
    <cfRule type="cellIs" dxfId="4879" priority="4" operator="equal">
      <formula>"Introducir resultado"</formula>
    </cfRule>
  </conditionalFormatting>
  <conditionalFormatting sqref="O48:O53">
    <cfRule type="cellIs" dxfId="4878" priority="6" operator="equal">
      <formula>"Meta non Conseguida"</formula>
    </cfRule>
  </conditionalFormatting>
  <conditionalFormatting sqref="O54">
    <cfRule type="cellIs" dxfId="4877" priority="640" operator="equal">
      <formula>"Ningunha Meta Alcanzada"</formula>
    </cfRule>
    <cfRule type="cellIs" dxfId="4876" priority="639" operator="equal">
      <formula>"Meta Parcialmente Alcanzada"</formula>
    </cfRule>
    <cfRule type="cellIs" dxfId="4875" priority="638" operator="equal">
      <formula>"Meta Totalmente Alcanzada"</formula>
    </cfRule>
  </conditionalFormatting>
  <conditionalFormatting sqref="O55:O58">
    <cfRule type="cellIs" dxfId="4874" priority="648" operator="equal">
      <formula>"Meta Conseguida"</formula>
    </cfRule>
    <cfRule type="cellIs" dxfId="4873" priority="649" operator="equal">
      <formula>"Meta non Conseguida"</formula>
    </cfRule>
    <cfRule type="cellIs" dxfId="4872" priority="647" operator="equal">
      <formula>"Introducir resultado"</formula>
    </cfRule>
  </conditionalFormatting>
  <conditionalFormatting sqref="O59">
    <cfRule type="cellIs" dxfId="4871" priority="674" operator="equal">
      <formula>"Meta Totalmente Alcanzada"</formula>
    </cfRule>
    <cfRule type="cellIs" dxfId="4870" priority="676" operator="equal">
      <formula>"Ningunha Meta Alcanzada"</formula>
    </cfRule>
    <cfRule type="cellIs" dxfId="4869" priority="675" operator="equal">
      <formula>"Meta Parcialmente Alcanzada"</formula>
    </cfRule>
  </conditionalFormatting>
  <conditionalFormatting sqref="O60:O64">
    <cfRule type="cellIs" dxfId="4868" priority="373" operator="equal">
      <formula>"Introducir resultado"</formula>
    </cfRule>
    <cfRule type="cellIs" dxfId="4867" priority="375" operator="equal">
      <formula>"Meta non Conseguida"</formula>
    </cfRule>
    <cfRule type="cellIs" dxfId="4866" priority="374" operator="equal">
      <formula>"Meta Conseguida"</formula>
    </cfRule>
  </conditionalFormatting>
  <conditionalFormatting sqref="O65">
    <cfRule type="cellIs" dxfId="4865" priority="665" operator="equal">
      <formula>"Meta Totalmente Alcanzada"</formula>
    </cfRule>
    <cfRule type="cellIs" dxfId="4864" priority="666" operator="equal">
      <formula>"Meta Parcialmente Alcanzada"</formula>
    </cfRule>
    <cfRule type="cellIs" dxfId="4863" priority="667" operator="equal">
      <formula>"Ningunha Meta Alcanzada"</formula>
    </cfRule>
  </conditionalFormatting>
  <conditionalFormatting sqref="O66:O69">
    <cfRule type="cellIs" dxfId="4862" priority="588" operator="equal">
      <formula>"Meta Conseguida"</formula>
    </cfRule>
    <cfRule type="cellIs" dxfId="4861" priority="589" operator="equal">
      <formula>"Meta non Conseguida"</formula>
    </cfRule>
  </conditionalFormatting>
  <conditionalFormatting sqref="O66:O74">
    <cfRule type="cellIs" dxfId="4860" priority="358" operator="equal">
      <formula>"Introducir resultado"</formula>
    </cfRule>
  </conditionalFormatting>
  <conditionalFormatting sqref="O70">
    <cfRule type="cellIs" dxfId="4859" priority="371" operator="equal">
      <formula>"Indicador Completado"</formula>
    </cfRule>
    <cfRule type="cellIs" dxfId="4858" priority="372" operator="equal">
      <formula>"Meta no Conseguida"</formula>
    </cfRule>
  </conditionalFormatting>
  <conditionalFormatting sqref="O71">
    <cfRule type="cellIs" dxfId="4857" priority="365" operator="equal">
      <formula>"Meta Conseguida"</formula>
    </cfRule>
    <cfRule type="cellIs" dxfId="4856" priority="366" operator="equal">
      <formula>"Meta non Conseguida"</formula>
    </cfRule>
  </conditionalFormatting>
  <conditionalFormatting sqref="O72">
    <cfRule type="cellIs" dxfId="4855" priority="368" operator="equal">
      <formula>"Indicador Completado"</formula>
    </cfRule>
    <cfRule type="cellIs" dxfId="4854" priority="369" operator="equal">
      <formula>"Meta no Conseguida"</formula>
    </cfRule>
  </conditionalFormatting>
  <conditionalFormatting sqref="O73:O74">
    <cfRule type="cellIs" dxfId="4853" priority="359" operator="equal">
      <formula>"Meta Conseguida"</formula>
    </cfRule>
    <cfRule type="cellIs" dxfId="4852" priority="360" operator="equal">
      <formula>"Meta non Conseguida"</formula>
    </cfRule>
  </conditionalFormatting>
  <conditionalFormatting sqref="O75">
    <cfRule type="cellIs" dxfId="4851" priority="653" operator="equal">
      <formula>"Meta Totalmente Alcanzada"</formula>
    </cfRule>
    <cfRule type="cellIs" dxfId="4850" priority="654" operator="equal">
      <formula>"Meta Parcialmente Alcanzada"</formula>
    </cfRule>
    <cfRule type="cellIs" dxfId="4849" priority="655" operator="equal">
      <formula>"Ningunha Meta Alcanzada"</formula>
    </cfRule>
  </conditionalFormatting>
  <conditionalFormatting sqref="O76:O81">
    <cfRule type="cellIs" dxfId="4848" priority="352" operator="equal">
      <formula>"Introducir resultado"</formula>
    </cfRule>
    <cfRule type="cellIs" dxfId="4847" priority="353" operator="equal">
      <formula>"Meta Conseguida"</formula>
    </cfRule>
    <cfRule type="cellIs" dxfId="4846" priority="354" operator="equal">
      <formula>"Meta non Conseguida"</formula>
    </cfRule>
  </conditionalFormatting>
  <conditionalFormatting sqref="O82">
    <cfRule type="cellIs" dxfId="4845" priority="545" operator="equal">
      <formula>"Meta Totalmente Alcanzada"</formula>
    </cfRule>
    <cfRule type="cellIs" dxfId="4844" priority="546" operator="equal">
      <formula>"Meta Parcialmente Alcanzada"</formula>
    </cfRule>
    <cfRule type="cellIs" dxfId="4843" priority="547" operator="equal">
      <formula>"Ningunha Meta Alcanzada"</formula>
    </cfRule>
  </conditionalFormatting>
  <conditionalFormatting sqref="O83:O86">
    <cfRule type="cellIs" dxfId="4842" priority="540" operator="equal">
      <formula>"Meta Conseguida"</formula>
    </cfRule>
    <cfRule type="cellIs" dxfId="4841" priority="541" operator="equal">
      <formula>"Meta non Conseguida"</formula>
    </cfRule>
  </conditionalFormatting>
  <conditionalFormatting sqref="O83:O88">
    <cfRule type="cellIs" dxfId="4840" priority="334" operator="equal">
      <formula>"Introducir resultado"</formula>
    </cfRule>
  </conditionalFormatting>
  <conditionalFormatting sqref="O87:O88">
    <cfRule type="cellIs" dxfId="4839" priority="336" operator="equal">
      <formula>"Meta no Conseguida"</formula>
    </cfRule>
    <cfRule type="cellIs" dxfId="4838" priority="335" operator="equal">
      <formula>"Indicador Completado"</formula>
    </cfRule>
  </conditionalFormatting>
  <conditionalFormatting sqref="O92">
    <cfRule type="cellIs" dxfId="4837" priority="506" operator="equal">
      <formula>"Meta Totalmente Alcanzada"</formula>
    </cfRule>
    <cfRule type="cellIs" dxfId="4836" priority="507" operator="equal">
      <formula>"Meta Parcialmente Alcanzada"</formula>
    </cfRule>
    <cfRule type="cellIs" dxfId="4835" priority="508" operator="equal">
      <formula>"Ningunha Meta Alcanzada"</formula>
    </cfRule>
  </conditionalFormatting>
  <conditionalFormatting sqref="O93">
    <cfRule type="cellIs" dxfId="4834" priority="329" operator="equal">
      <formula>"Meta Conseguida"</formula>
    </cfRule>
    <cfRule type="cellIs" dxfId="4833" priority="328" operator="equal">
      <formula>"Introducir resultado"</formula>
    </cfRule>
    <cfRule type="cellIs" dxfId="4832" priority="330" operator="equal">
      <formula>"Meta non Conseguida"</formula>
    </cfRule>
  </conditionalFormatting>
  <hyperlinks>
    <hyperlink ref="D31" location="Anexos!Q2" display="Anexos!Q2" xr:uid="{00000000-0004-0000-0200-000000000000}"/>
    <hyperlink ref="D19" location="Anexos!F2" display="Anexos!F2" xr:uid="{00000000-0004-0000-0200-000001000000}"/>
    <hyperlink ref="D34" location="Anexos!Q2" display="Anexos!Q2" xr:uid="{00000000-0004-0000-0200-000002000000}"/>
  </hyperlinks>
  <pageMargins left="0.70866141732283505" right="0.70866141732283505" top="0.74803149606299202" bottom="0.74803149606299202" header="0.31496062992126" footer="0.31496062992126"/>
  <pageSetup paperSize="9" scale="5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O97"/>
  <sheetViews>
    <sheetView zoomScale="85" zoomScaleNormal="85" workbookViewId="0">
      <pane ySplit="5" topLeftCell="A69" activePane="bottomLeft" state="frozen"/>
      <selection pane="bottomLeft" activeCell="F73" sqref="F73"/>
    </sheetView>
  </sheetViews>
  <sheetFormatPr baseColWidth="10" defaultColWidth="11.44140625" defaultRowHeight="14.4"/>
  <cols>
    <col min="1" max="1" width="5.6640625" style="3" customWidth="1"/>
    <col min="2" max="2" width="38.6640625" style="1" customWidth="1"/>
    <col min="3" max="3" width="33.6640625" style="1" customWidth="1"/>
    <col min="4" max="4" width="73.6640625" style="1" customWidth="1"/>
    <col min="5" max="5" width="12.6640625" style="3" customWidth="1"/>
    <col min="6" max="6" width="12.6640625" style="19" customWidth="1"/>
    <col min="7" max="7" width="26.6640625" style="1" customWidth="1"/>
    <col min="8" max="8" width="158.88671875" style="2" customWidth="1"/>
    <col min="9" max="10" width="12.6640625" style="2" customWidth="1"/>
    <col min="11" max="11" width="26.6640625" style="2" customWidth="1"/>
    <col min="12" max="12" width="1.6640625" style="2" customWidth="1"/>
    <col min="13" max="13" width="11.44140625" style="2"/>
    <col min="14" max="14" width="12.5546875" style="2" bestFit="1" customWidth="1"/>
    <col min="15" max="15" width="26.6640625" style="2" customWidth="1"/>
    <col min="16" max="16384" width="11.44140625" style="2"/>
  </cols>
  <sheetData>
    <row r="1" spans="1:15" ht="15" thickBot="1">
      <c r="E1" s="1"/>
      <c r="F1" s="1"/>
    </row>
    <row r="2" spans="1:15" s="1" customFormat="1" ht="29.25" customHeight="1" thickBot="1">
      <c r="A2" s="560" t="s">
        <v>239</v>
      </c>
      <c r="B2" s="561"/>
      <c r="C2" s="561"/>
      <c r="D2" s="561"/>
      <c r="E2" s="561"/>
      <c r="F2" s="561"/>
      <c r="G2" s="562"/>
    </row>
    <row r="3" spans="1:15" s="1" customFormat="1" ht="6" customHeight="1" thickBot="1">
      <c r="A3" s="65"/>
      <c r="B3" s="65"/>
      <c r="C3" s="65"/>
      <c r="D3" s="65"/>
      <c r="E3" s="65"/>
      <c r="F3" s="24"/>
      <c r="G3" s="65"/>
      <c r="I3" s="65"/>
      <c r="J3" s="24"/>
      <c r="K3" s="65"/>
    </row>
    <row r="4" spans="1:15" ht="36.75" customHeight="1" thickBot="1">
      <c r="A4" s="555" t="s">
        <v>146</v>
      </c>
      <c r="B4" s="556"/>
      <c r="C4" s="563" t="s">
        <v>96</v>
      </c>
      <c r="D4" s="559"/>
      <c r="E4" s="557" t="str">
        <f>+Centro!E4</f>
        <v>Curso 2023/2024</v>
      </c>
      <c r="F4" s="558"/>
      <c r="G4" s="559"/>
      <c r="I4" s="557" t="str">
        <f>+Centro!I4</f>
        <v>Curso X+1</v>
      </c>
      <c r="J4" s="558"/>
      <c r="K4" s="559"/>
      <c r="M4" s="557" t="str">
        <f>+Centro!M4</f>
        <v>Curso X+2</v>
      </c>
      <c r="N4" s="558"/>
      <c r="O4" s="559"/>
    </row>
    <row r="5" spans="1:15" ht="39" customHeight="1" thickBot="1">
      <c r="A5" s="187" t="s">
        <v>147</v>
      </c>
      <c r="B5" s="187" t="s">
        <v>87</v>
      </c>
      <c r="C5" s="187" t="s">
        <v>97</v>
      </c>
      <c r="D5" s="412" t="s">
        <v>158</v>
      </c>
      <c r="E5" s="412" t="s">
        <v>1</v>
      </c>
      <c r="F5" s="428" t="s">
        <v>2</v>
      </c>
      <c r="G5" s="62" t="s">
        <v>259</v>
      </c>
      <c r="I5" s="412" t="s">
        <v>1</v>
      </c>
      <c r="J5" s="428" t="s">
        <v>2</v>
      </c>
      <c r="K5" s="62" t="s">
        <v>259</v>
      </c>
      <c r="M5" s="412" t="s">
        <v>1</v>
      </c>
      <c r="N5" s="428" t="s">
        <v>2</v>
      </c>
      <c r="O5" s="62" t="s">
        <v>259</v>
      </c>
    </row>
    <row r="6" spans="1:15" s="53" customFormat="1" ht="18.75" customHeight="1">
      <c r="A6" s="31" t="s">
        <v>0</v>
      </c>
      <c r="B6" s="32"/>
      <c r="C6" s="32"/>
      <c r="D6" s="413"/>
      <c r="E6" s="429"/>
      <c r="F6" s="429"/>
      <c r="G6" s="34"/>
      <c r="I6" s="429"/>
      <c r="J6" s="429"/>
      <c r="K6" s="34"/>
      <c r="M6" s="429"/>
      <c r="N6" s="429"/>
      <c r="O6" s="34"/>
    </row>
    <row r="7" spans="1:15" ht="55.2">
      <c r="A7" s="106" t="s">
        <v>169</v>
      </c>
      <c r="B7" s="98" t="s">
        <v>277</v>
      </c>
      <c r="C7" s="98" t="s">
        <v>306</v>
      </c>
      <c r="D7" s="467" t="s">
        <v>439</v>
      </c>
      <c r="E7" s="372">
        <v>25</v>
      </c>
      <c r="F7" s="373">
        <v>18</v>
      </c>
      <c r="G7" s="89" t="str">
        <f>+IF(AND(ISBLANK(E7),ISBLANK(F7)),"Introducir Meta e Resultado",IF(ISBLANK(E7),"Introducir Meta",IF(ISBLANK(F7),"Introducir Resultado",IF(F7&gt;=E7,"Meta Conseguida","Meta Non Conseguida"))))</f>
        <v>Meta Non Conseguida</v>
      </c>
      <c r="I7" s="372"/>
      <c r="J7" s="373"/>
      <c r="K7" s="89" t="str">
        <f>+IF(AND(ISBLANK(I7),ISBLANK(J7)),"Introducir Meta e Resultado",IF(ISBLANK(I7),"Introducir Meta",IF(ISBLANK(J7),"Introducir Resultado",IF(J7&gt;=I7,"Meta Conseguida","Meta Non Conseguida"))))</f>
        <v>Introducir Meta e Resultado</v>
      </c>
      <c r="M7" s="372"/>
      <c r="N7" s="373"/>
      <c r="O7" s="89" t="str">
        <f>+IF(AND(ISBLANK(M7),ISBLANK(N7)),"Introducir Meta e Resultado",IF(ISBLANK(M7),"Introducir Meta",IF(ISBLANK(N7),"Introducir Resultado",IF(N7&gt;=M7,"Meta Conseguida","Meta Non Conseguida"))))</f>
        <v>Introducir Meta e Resultado</v>
      </c>
    </row>
    <row r="8" spans="1:15" ht="36">
      <c r="A8" s="110" t="s">
        <v>3</v>
      </c>
      <c r="B8" s="66" t="s">
        <v>74</v>
      </c>
      <c r="C8" s="66" t="s">
        <v>4</v>
      </c>
      <c r="D8" s="430" t="s">
        <v>339</v>
      </c>
      <c r="E8" s="431">
        <f>+COUNTA(F9:F10)</f>
        <v>2</v>
      </c>
      <c r="F8" s="432">
        <f>+COUNTIF(G9:G10,"No hay Meta")</f>
        <v>2</v>
      </c>
      <c r="G8" s="92" t="str">
        <f>+IF(F8=0,"No hay Meta",IF(F8&gt;=E8,"No hay Meta",IF(F8&gt;0,"Meta Parcialmente Alcanzada")))</f>
        <v>No hay Meta</v>
      </c>
      <c r="H8" s="287"/>
      <c r="I8" s="431">
        <f>+COUNTA(I9:I10)</f>
        <v>0</v>
      </c>
      <c r="J8" s="432">
        <f>+COUNTIF(K9:K10,"Meta Conseguida")</f>
        <v>0</v>
      </c>
      <c r="K8" s="92" t="str">
        <f>+IF(J8=0,"Ningunha Meta Alcanzada",IF(J8&gt;=I8,"Meta Totalmente Alcanzada",IF(J8&gt;0,"Meta Parcialmente Alcanzada")))</f>
        <v>Ningunha Meta Alcanzada</v>
      </c>
      <c r="M8" s="431">
        <f>+COUNTA(M9:M10)</f>
        <v>0</v>
      </c>
      <c r="N8" s="432">
        <f>+COUNTIF(O9:O10,"Meta Conseguida")</f>
        <v>0</v>
      </c>
      <c r="O8" s="92" t="str">
        <f>+IF(N8=0,"Ningunha Meta Alcanzada",IF(N8&gt;=M8,"Meta Totalmente Alcanzada",IF(N8&gt;0,"Meta Parcialmente Alcanzada")))</f>
        <v>Ningunha Meta Alcanzada</v>
      </c>
    </row>
    <row r="9" spans="1:15" ht="69">
      <c r="A9" s="59" t="s">
        <v>69</v>
      </c>
      <c r="B9" s="68" t="s">
        <v>313</v>
      </c>
      <c r="C9" s="68" t="s">
        <v>4</v>
      </c>
      <c r="D9" s="433" t="s">
        <v>440</v>
      </c>
      <c r="E9" s="374"/>
      <c r="F9" s="375">
        <v>2</v>
      </c>
      <c r="G9" s="90" t="str">
        <f>+IF(AND(ISBLANK(E9),ISBLANK(F9)),"Introducir Meta e Resultado",IF(ISBLANK(E9),"No hay Meta",IF(ISBLANK(F9),"Introducir Resultado",IF(F9&gt;=E9,"Meta Conseguida","Meta Non Conseguida"))))</f>
        <v>No hay Meta</v>
      </c>
      <c r="I9" s="374"/>
      <c r="J9" s="375"/>
      <c r="K9" s="90" t="str">
        <f t="shared" ref="K9:K10" si="0">+IF(AND(ISBLANK(I9),ISBLANK(J9)),"Introducir Meta e Resultado",IF(ISBLANK(I9),"Introducir Meta",IF(ISBLANK(J9),"Introducir Resultado",IF(J9&gt;=I9,"Meta Conseguida","Meta Non Conseguida"))))</f>
        <v>Introducir Meta e Resultado</v>
      </c>
      <c r="M9" s="374"/>
      <c r="N9" s="375"/>
      <c r="O9" s="90" t="str">
        <f t="shared" ref="O9:O10" si="1">+IF(AND(ISBLANK(M9),ISBLANK(N9)),"Introducir Meta e Resultado",IF(ISBLANK(M9),"Introducir Meta",IF(ISBLANK(N9),"Introducir Resultado",IF(N9&gt;=M9,"Meta Conseguida","Meta Non Conseguida"))))</f>
        <v>Introducir Meta e Resultado</v>
      </c>
    </row>
    <row r="10" spans="1:15" ht="55.2">
      <c r="A10" s="60" t="s">
        <v>70</v>
      </c>
      <c r="B10" s="67" t="s">
        <v>178</v>
      </c>
      <c r="C10" s="67" t="s">
        <v>4</v>
      </c>
      <c r="D10" s="434" t="s">
        <v>314</v>
      </c>
      <c r="E10" s="376"/>
      <c r="F10" s="375">
        <f>+IFERROR(F$9/F$87,0)</f>
        <v>4.4444444444444446E-2</v>
      </c>
      <c r="G10" s="91" t="str">
        <f>+IF(AND(ISBLANK(E10),ISBLANK(F10)),"Introducir Meta e Resultado",IF(ISBLANK(E10),"No hay Meta",IF(ISBLANK(F10),"Introducir Resultado",IF(F10&gt;=E10,"Meta Conseguida","Meta Non Conseguida"))))</f>
        <v>No hay Meta</v>
      </c>
      <c r="I10" s="376"/>
      <c r="J10" s="375">
        <f>+IFERROR(J$9/J$87,0)</f>
        <v>0</v>
      </c>
      <c r="K10" s="91" t="str">
        <f t="shared" si="0"/>
        <v>Introducir Meta</v>
      </c>
      <c r="M10" s="376"/>
      <c r="N10" s="375">
        <f>+IFERROR(N$9/N$87,0)</f>
        <v>0</v>
      </c>
      <c r="O10" s="91" t="str">
        <f t="shared" si="1"/>
        <v>Introducir Meta</v>
      </c>
    </row>
    <row r="11" spans="1:15" ht="27.6">
      <c r="A11" s="106" t="s">
        <v>5</v>
      </c>
      <c r="B11" s="98" t="s">
        <v>71</v>
      </c>
      <c r="C11" s="98" t="s">
        <v>188</v>
      </c>
      <c r="D11" s="435" t="s">
        <v>340</v>
      </c>
      <c r="E11" s="402">
        <f>+F11+COUNTIF(G$7:G$10,"Meta non Conseguida")+COUNTIF(G$12:G$94,"Meta non Conseguida")</f>
        <v>59</v>
      </c>
      <c r="F11" s="407">
        <f>+COUNTIF(G$6:G$10,"Meta Conseguida")+COUNTIF(G$12:G$94,"Meta Conseguida")+COUNTIF(G$6:G$10,"No hay Meta")+COUNTIF(G$12:G$94,"No hay Meta")</f>
        <v>55</v>
      </c>
      <c r="G11" s="411">
        <f>+IFERROR(F11/E11,"Introducir Meta")</f>
        <v>0.93220338983050843</v>
      </c>
      <c r="I11" s="402">
        <f>+J11+COUNTIF(K$7:K$10,"Meta non Conseguida")+COUNTIF(K$12:K$94,"Meta non Conseguida")</f>
        <v>0</v>
      </c>
      <c r="J11" s="407">
        <f>+COUNTIF(K$6:K$10,"Meta Conseguida")+COUNTIF(K$12:K$94,"Meta Conseguida")</f>
        <v>0</v>
      </c>
      <c r="K11" s="411" t="str">
        <f>+IFERROR(J11/I11,"Introducir Meta")</f>
        <v>Introducir Meta</v>
      </c>
      <c r="M11" s="402">
        <f>+N11+COUNTIF(O$7:O$10,"Meta non Conseguida")+COUNTIF(O$12:O$94,"Meta non Conseguida")</f>
        <v>0</v>
      </c>
      <c r="N11" s="407">
        <f>+COUNTIF(O$6:O$10,"Meta Conseguida")+COUNTIF(O$12:O$94,"Meta Conseguida")</f>
        <v>0</v>
      </c>
      <c r="O11" s="411" t="str">
        <f>+IFERROR(N11/M11,"Introducir Meta")</f>
        <v>Introducir Meta</v>
      </c>
    </row>
    <row r="12" spans="1:15" ht="36">
      <c r="A12" s="110" t="s">
        <v>68</v>
      </c>
      <c r="B12" s="66" t="s">
        <v>341</v>
      </c>
      <c r="C12" s="66" t="s">
        <v>7</v>
      </c>
      <c r="D12" s="430" t="s">
        <v>342</v>
      </c>
      <c r="E12" s="431">
        <f>+COUNTA(F13:F14)</f>
        <v>2</v>
      </c>
      <c r="F12" s="432">
        <f>+COUNTIF(G13:G14,"No hay Meta")</f>
        <v>2</v>
      </c>
      <c r="G12" s="92" t="str">
        <f>+IF(F12=0,"Ningunha Meta Alcanzada",IF(F12&gt;=E12,"No hay Meta",IF(F12&gt;0,"Meta Parcialmente Alcanzada")))</f>
        <v>No hay Meta</v>
      </c>
      <c r="H12" s="287"/>
      <c r="I12" s="431">
        <f>+COUNTA(I13:I14)</f>
        <v>0</v>
      </c>
      <c r="J12" s="432">
        <f>+COUNTIF(K13:K14,"Meta Conseguida")</f>
        <v>0</v>
      </c>
      <c r="K12" s="92" t="str">
        <f>+IF(J12=0,"Ningunha Meta Alcanzada",IF(J12&gt;=I12,"Meta Totalmente Alcanzada",IF(J12&gt;0,"Meta Parcialmente Alcanzada")))</f>
        <v>Ningunha Meta Alcanzada</v>
      </c>
      <c r="M12" s="431">
        <f>+COUNTA(M13:M14)</f>
        <v>0</v>
      </c>
      <c r="N12" s="432">
        <f>+COUNTIF(O13:O14,"Meta Conseguida")</f>
        <v>0</v>
      </c>
      <c r="O12" s="92" t="str">
        <f>+IF(N12=0,"Ningunha Meta Alcanzada",IF(N12&gt;=M12,"Meta Totalmente Alcanzada",IF(N12&gt;0,"Meta Parcialmente Alcanzada")))</f>
        <v>Ningunha Meta Alcanzada</v>
      </c>
    </row>
    <row r="13" spans="1:15" ht="69">
      <c r="A13" s="59" t="s">
        <v>175</v>
      </c>
      <c r="B13" s="68" t="s">
        <v>179</v>
      </c>
      <c r="C13" s="68" t="s">
        <v>7</v>
      </c>
      <c r="D13" s="433" t="s">
        <v>441</v>
      </c>
      <c r="E13" s="374"/>
      <c r="F13" s="375">
        <v>26</v>
      </c>
      <c r="G13" s="90" t="str">
        <f>+IF(AND(ISBLANK(E13),ISBLANK(F13)),"Introducir Meta e Resultado",IF(ISBLANK(E13),"No hay Meta",IF(ISBLANK(F13),"Introducir Resultado",IF(F13&gt;=E13,"Meta Conseguida","Meta Non Conseguida"))))</f>
        <v>No hay Meta</v>
      </c>
      <c r="I13" s="374"/>
      <c r="J13" s="375"/>
      <c r="K13" s="90" t="str">
        <f t="shared" ref="K13:K14" si="2">+IF(AND(ISBLANK(I13),ISBLANK(J13)),"Introducir Meta e Resultado",IF(ISBLANK(I13),"Introducir Meta",IF(ISBLANK(J13),"Introducir Resultado",IF(J13&gt;=I13,"Meta Conseguida","Meta Non Conseguida"))))</f>
        <v>Introducir Meta e Resultado</v>
      </c>
      <c r="M13" s="374"/>
      <c r="N13" s="375"/>
      <c r="O13" s="90" t="str">
        <f t="shared" ref="O13:O14" si="3">+IF(AND(ISBLANK(M13),ISBLANK(N13)),"Introducir Meta e Resultado",IF(ISBLANK(M13),"Introducir Meta",IF(ISBLANK(N13),"Introducir Resultado",IF(N13&gt;=M13,"Meta Conseguida","Meta Non Conseguida"))))</f>
        <v>Introducir Meta e Resultado</v>
      </c>
    </row>
    <row r="14" spans="1:15" ht="41.4">
      <c r="A14" s="60" t="s">
        <v>343</v>
      </c>
      <c r="B14" s="67" t="s">
        <v>112</v>
      </c>
      <c r="C14" s="67" t="s">
        <v>7</v>
      </c>
      <c r="D14" s="434" t="s">
        <v>344</v>
      </c>
      <c r="E14" s="376"/>
      <c r="F14" s="436">
        <f>+IFERROR(F$13/F$88,0)</f>
        <v>0.52</v>
      </c>
      <c r="G14" s="91" t="str">
        <f>+IF(AND(ISBLANK(E14),ISBLANK(F14)),"Introducir Meta e Resultado",IF(ISBLANK(E14),"No hay Meta",IF(ISBLANK(F14),"Introducir Resultado",IF(F14&gt;=E14,"Meta Conseguida","Meta Non Conseguida"))))</f>
        <v>No hay Meta</v>
      </c>
      <c r="I14" s="376"/>
      <c r="J14" s="436">
        <f>+IFERROR(J$13/J$88,0)</f>
        <v>0</v>
      </c>
      <c r="K14" s="91" t="str">
        <f t="shared" si="2"/>
        <v>Introducir Meta</v>
      </c>
      <c r="M14" s="376"/>
      <c r="N14" s="436">
        <f>+IFERROR(N$13/N$88,0)</f>
        <v>0</v>
      </c>
      <c r="O14" s="91" t="str">
        <f t="shared" si="3"/>
        <v>Introducir Meta</v>
      </c>
    </row>
    <row r="15" spans="1:15" ht="27.6">
      <c r="A15" s="106" t="s">
        <v>382</v>
      </c>
      <c r="B15" s="98" t="s">
        <v>383</v>
      </c>
      <c r="C15" s="98" t="s">
        <v>7</v>
      </c>
      <c r="D15" s="437" t="s">
        <v>384</v>
      </c>
      <c r="E15" s="377" t="s">
        <v>167</v>
      </c>
      <c r="F15" s="378">
        <v>0.2</v>
      </c>
      <c r="G15" s="92" t="str">
        <f>+IF(ISBLANK(F15),"Introducir Resultado","Resultado Introducido")</f>
        <v>Resultado Introducido</v>
      </c>
      <c r="I15" s="368" t="s">
        <v>167</v>
      </c>
      <c r="J15" s="378"/>
      <c r="K15" s="92" t="str">
        <f>+IF(ISBLANK(J15),"Introducir Resultado","Resultado Introducido")</f>
        <v>Introducir Resultado</v>
      </c>
      <c r="M15" s="377" t="s">
        <v>167</v>
      </c>
      <c r="N15" s="378"/>
      <c r="O15" s="92" t="str">
        <f>+IF(ISBLANK(N15),"Introducir Resultado","Resultado Introducido")</f>
        <v>Introducir Resultado</v>
      </c>
    </row>
    <row r="16" spans="1:15" s="185" customFormat="1" ht="36">
      <c r="A16" s="110" t="s">
        <v>8</v>
      </c>
      <c r="B16" s="66" t="s">
        <v>113</v>
      </c>
      <c r="C16" s="66" t="s">
        <v>7</v>
      </c>
      <c r="D16" s="430" t="s">
        <v>345</v>
      </c>
      <c r="E16" s="438">
        <f>+COUNTA(F17:F18)</f>
        <v>2</v>
      </c>
      <c r="F16" s="439">
        <f>+COUNTIF(G17:G18,"No hay Meta")</f>
        <v>2</v>
      </c>
      <c r="G16" s="92" t="str">
        <f>+IF(F16=0,"No hay Meta",IF(F16&gt;=E16,"No hay Meta",IF(F16&gt;0,"Meta Parcialmente Alcanzada")))</f>
        <v>No hay Meta</v>
      </c>
      <c r="H16" s="287"/>
      <c r="I16" s="438">
        <f>+COUNTA(I17:I18)</f>
        <v>0</v>
      </c>
      <c r="J16" s="439">
        <f>+COUNTIF(K17:K18,"Meta Conseguida")</f>
        <v>0</v>
      </c>
      <c r="K16" s="92" t="str">
        <f>+IF(J16=0,"Ningunha Meta Alcanzada",IF(J16&gt;=I16,"Meta Totalmente Alcanzada",IF(J16&gt;0,"Meta Parcialmente Alcanzada")))</f>
        <v>Ningunha Meta Alcanzada</v>
      </c>
      <c r="L16" s="2"/>
      <c r="M16" s="438">
        <f>+COUNTA(M17:M18)</f>
        <v>0</v>
      </c>
      <c r="N16" s="439">
        <f>+COUNTIF(O17:O18,"Meta Conseguida")</f>
        <v>0</v>
      </c>
      <c r="O16" s="92" t="str">
        <f>+IF(N16=0,"Ningunha Meta Alcanzada",IF(N16&gt;=M16,"Meta Totalmente Alcanzada",IF(N16&gt;0,"Meta Parcialmente Alcanzada")))</f>
        <v>Ningunha Meta Alcanzada</v>
      </c>
    </row>
    <row r="17" spans="1:15" s="185" customFormat="1" ht="55.2">
      <c r="A17" s="59" t="s">
        <v>72</v>
      </c>
      <c r="B17" s="68" t="s">
        <v>205</v>
      </c>
      <c r="C17" s="68" t="s">
        <v>7</v>
      </c>
      <c r="D17" s="440" t="s">
        <v>442</v>
      </c>
      <c r="E17" s="374"/>
      <c r="F17" s="375">
        <v>29</v>
      </c>
      <c r="G17" s="90" t="str">
        <f>+IF(AND(ISBLANK(E17),ISBLANK(F17)),"Introducir Meta e Resultado",IF(ISBLANK(E17),"No hay Meta",IF(ISBLANK(F17),"Introducir Resultado",IF(F17&gt;=E17,"Meta Conseguida","Meta Non Conseguida"))))</f>
        <v>No hay Meta</v>
      </c>
      <c r="H17" s="2"/>
      <c r="I17" s="374"/>
      <c r="J17" s="375"/>
      <c r="K17" s="90" t="str">
        <f t="shared" ref="K17:K18" si="4">+IF(AND(ISBLANK(I17),ISBLANK(J17)),"Introducir Meta e Resultado",IF(ISBLANK(I17),"Introducir Meta",IF(ISBLANK(J17),"Introducir Resultado",IF(J17&gt;=I17,"Meta Conseguida","Meta Non Conseguida"))))</f>
        <v>Introducir Meta e Resultado</v>
      </c>
      <c r="L17" s="287"/>
      <c r="M17" s="374"/>
      <c r="N17" s="375"/>
      <c r="O17" s="90" t="str">
        <f t="shared" ref="O17:O18" si="5">+IF(AND(ISBLANK(M17),ISBLANK(N17)),"Introducir Meta e Resultado",IF(ISBLANK(M17),"Introducir Meta",IF(ISBLANK(N17),"Introducir Resultado",IF(N17&gt;=M17,"Meta Conseguida","Meta Non Conseguida"))))</f>
        <v>Introducir Meta e Resultado</v>
      </c>
    </row>
    <row r="18" spans="1:15" ht="41.4">
      <c r="A18" s="59" t="s">
        <v>73</v>
      </c>
      <c r="B18" s="68" t="s">
        <v>206</v>
      </c>
      <c r="C18" s="68" t="s">
        <v>7</v>
      </c>
      <c r="D18" s="440" t="s">
        <v>385</v>
      </c>
      <c r="E18" s="379"/>
      <c r="F18" s="441">
        <f>+IFERROR(F$17/F$88,0)</f>
        <v>0.57999999999999996</v>
      </c>
      <c r="G18" s="90" t="str">
        <f>+IF(AND(ISBLANK(E18),ISBLANK(F18)),"Introducir Meta e Resultado",IF(ISBLANK(E18),"No hay Meta",IF(ISBLANK(F18),"Introducir Resultado",IF(F18&gt;=E18,"Meta Conseguida","Meta Non Conseguida"))))</f>
        <v>No hay Meta</v>
      </c>
      <c r="H18" s="287"/>
      <c r="I18" s="379"/>
      <c r="J18" s="441">
        <f>+IFERROR(J$17/J$88,0)</f>
        <v>0</v>
      </c>
      <c r="K18" s="90" t="str">
        <f t="shared" si="4"/>
        <v>Introducir Meta</v>
      </c>
      <c r="L18" s="287"/>
      <c r="M18" s="379"/>
      <c r="N18" s="441">
        <f>+IFERROR(N$17/N$88,0)</f>
        <v>0</v>
      </c>
      <c r="O18" s="90" t="str">
        <f t="shared" si="5"/>
        <v>Introducir Meta</v>
      </c>
    </row>
    <row r="19" spans="1:15" ht="55.2">
      <c r="A19" s="60" t="s">
        <v>176</v>
      </c>
      <c r="B19" s="67" t="s">
        <v>145</v>
      </c>
      <c r="C19" s="67" t="s">
        <v>7</v>
      </c>
      <c r="D19" s="442" t="s">
        <v>207</v>
      </c>
      <c r="E19" s="380" t="s">
        <v>167</v>
      </c>
      <c r="F19" s="381" t="s">
        <v>167</v>
      </c>
      <c r="G19" s="186" t="s">
        <v>167</v>
      </c>
      <c r="I19" s="380" t="s">
        <v>167</v>
      </c>
      <c r="J19" s="381" t="s">
        <v>167</v>
      </c>
      <c r="K19" s="186" t="s">
        <v>167</v>
      </c>
      <c r="M19" s="380" t="s">
        <v>167</v>
      </c>
      <c r="N19" s="381" t="s">
        <v>167</v>
      </c>
      <c r="O19" s="186" t="s">
        <v>167</v>
      </c>
    </row>
    <row r="20" spans="1:15" ht="36">
      <c r="A20" s="110" t="s">
        <v>10</v>
      </c>
      <c r="B20" s="101" t="s">
        <v>75</v>
      </c>
      <c r="C20" s="101" t="s">
        <v>7</v>
      </c>
      <c r="D20" s="430" t="s">
        <v>346</v>
      </c>
      <c r="E20" s="431">
        <f>+COUNTA(F21:F22)</f>
        <v>2</v>
      </c>
      <c r="F20" s="432">
        <f>+COUNTIF(G21:G22,"No hay Meta")</f>
        <v>2</v>
      </c>
      <c r="G20" s="89" t="str">
        <f>+IF(F20=0,"Ningunha Meta Alcanzada",IF(F20&gt;=E20,"No hay Meta",IF(F20&gt;0,"Meta Parcialmente Alcanzada")))</f>
        <v>No hay Meta</v>
      </c>
      <c r="H20" s="287"/>
      <c r="I20" s="431">
        <f>+COUNTA(I21:I22)</f>
        <v>0</v>
      </c>
      <c r="J20" s="432">
        <f>+COUNTIF(K21:K22,"Meta Conseguida")</f>
        <v>0</v>
      </c>
      <c r="K20" s="89" t="str">
        <f>+IF(J20=0,"Ningunha Meta Alcanzada",IF(J20&gt;=I20,"Meta Totalmente Alcanzada",IF(J20&gt;0,"Meta Parcialmente Alcanzada")))</f>
        <v>Ningunha Meta Alcanzada</v>
      </c>
      <c r="M20" s="431">
        <f>+COUNTA(M21:M22)</f>
        <v>0</v>
      </c>
      <c r="N20" s="432">
        <f>+COUNTIF(O21:O22,"Meta Conseguida")</f>
        <v>0</v>
      </c>
      <c r="O20" s="89" t="str">
        <f>+IF(N20=0,"Ningunha Meta Alcanzada",IF(N20&gt;=M20,"Meta Totalmente Alcanzada",IF(N20&gt;0,"Meta Parcialmente Alcanzada")))</f>
        <v>Ningunha Meta Alcanzada</v>
      </c>
    </row>
    <row r="21" spans="1:15" ht="69">
      <c r="A21" s="59" t="s">
        <v>76</v>
      </c>
      <c r="B21" s="68" t="s">
        <v>180</v>
      </c>
      <c r="C21" s="68" t="s">
        <v>7</v>
      </c>
      <c r="D21" s="433" t="s">
        <v>443</v>
      </c>
      <c r="E21" s="374"/>
      <c r="F21" s="375">
        <v>4</v>
      </c>
      <c r="G21" s="90" t="str">
        <f>+IF(AND(ISBLANK(E21),ISBLANK(F21)),"Introducir Meta e Resultado",IF(ISBLANK(E21),"No hay Meta",IF(ISBLANK(F21),"Introducir Resultado",IF(F21&gt;=E21,"Meta Conseguida","Meta Non Conseguida"))))</f>
        <v>No hay Meta</v>
      </c>
      <c r="I21" s="374"/>
      <c r="J21" s="375"/>
      <c r="K21" s="90" t="str">
        <f t="shared" ref="K21:K22" si="6">+IF(AND(ISBLANK(I21),ISBLANK(J21)),"Introducir Meta e Resultado",IF(ISBLANK(I21),"Introducir Meta",IF(ISBLANK(J21),"Introducir Resultado",IF(J21&gt;=I21,"Meta Conseguida","Meta Non Conseguida"))))</f>
        <v>Introducir Meta e Resultado</v>
      </c>
      <c r="M21" s="374"/>
      <c r="N21" s="375"/>
      <c r="O21" s="90" t="str">
        <f t="shared" ref="O21:O22" si="7">+IF(AND(ISBLANK(M21),ISBLANK(N21)),"Introducir Meta e Resultado",IF(ISBLANK(M21),"Introducir Meta",IF(ISBLANK(N21),"Introducir Resultado",IF(N21&gt;=M21,"Meta Conseguida","Meta Non Conseguida"))))</f>
        <v>Introducir Meta e Resultado</v>
      </c>
    </row>
    <row r="22" spans="1:15" ht="41.4">
      <c r="A22" s="60" t="s">
        <v>77</v>
      </c>
      <c r="B22" s="67" t="s">
        <v>181</v>
      </c>
      <c r="C22" s="67" t="s">
        <v>7</v>
      </c>
      <c r="D22" s="434" t="s">
        <v>316</v>
      </c>
      <c r="E22" s="379"/>
      <c r="F22" s="441">
        <f>+IFERROR(F$21/F$88,0)</f>
        <v>0.08</v>
      </c>
      <c r="G22" s="91" t="str">
        <f>+IF(AND(ISBLANK(E22),ISBLANK(F22)),"Introducir Meta e Resultado",IF(ISBLANK(E22),"No hay Meta",IF(ISBLANK(F22),"Introducir Resultado",IF(F22&gt;=E22,"Meta Conseguida","Meta Non Conseguida"))))</f>
        <v>No hay Meta</v>
      </c>
      <c r="H22" s="287"/>
      <c r="I22" s="379"/>
      <c r="J22" s="441">
        <f>+IFERROR(J$21/J$88,0)</f>
        <v>0</v>
      </c>
      <c r="K22" s="91" t="str">
        <f t="shared" si="6"/>
        <v>Introducir Meta</v>
      </c>
      <c r="M22" s="379"/>
      <c r="N22" s="441">
        <f>+IFERROR(N$21/N$88,0)</f>
        <v>0</v>
      </c>
      <c r="O22" s="91" t="str">
        <f t="shared" si="7"/>
        <v>Introducir Meta</v>
      </c>
    </row>
    <row r="23" spans="1:15" ht="27.6">
      <c r="A23" s="105" t="s">
        <v>13</v>
      </c>
      <c r="B23" s="111" t="s">
        <v>16</v>
      </c>
      <c r="C23" s="111" t="s">
        <v>17</v>
      </c>
      <c r="D23" s="443" t="s">
        <v>317</v>
      </c>
      <c r="E23" s="382" t="s">
        <v>167</v>
      </c>
      <c r="F23" s="383" t="s">
        <v>167</v>
      </c>
      <c r="G23" s="284" t="s">
        <v>167</v>
      </c>
      <c r="I23" s="382" t="s">
        <v>167</v>
      </c>
      <c r="J23" s="383" t="s">
        <v>167</v>
      </c>
      <c r="K23" s="284" t="s">
        <v>167</v>
      </c>
      <c r="M23" s="382" t="s">
        <v>167</v>
      </c>
      <c r="N23" s="383" t="s">
        <v>167</v>
      </c>
      <c r="O23" s="284" t="s">
        <v>167</v>
      </c>
    </row>
    <row r="24" spans="1:15" ht="36">
      <c r="A24" s="105" t="s">
        <v>14</v>
      </c>
      <c r="B24" s="99" t="s">
        <v>78</v>
      </c>
      <c r="C24" s="99" t="s">
        <v>150</v>
      </c>
      <c r="D24" s="444" t="s">
        <v>347</v>
      </c>
      <c r="E24" s="445">
        <f>+COUNTA(E25:E30)+COUNTA(E32:E33)+COUNTA(E35:E36)+5</f>
        <v>10</v>
      </c>
      <c r="F24" s="446">
        <f>+COUNTIF(G25:G36,"Meta Conseguida")+COUNTIF(G25:G36,"No hay Meta")</f>
        <v>10</v>
      </c>
      <c r="G24" s="92" t="str">
        <f>+IF(F24=0,"Ningunha Meta Alcanzada",IF(F24&gt;=E24,"Meta Totalmente Alcanzada",IF(F24&gt;0,"Meta Parcialmente Alcanzada")))</f>
        <v>Meta Totalmente Alcanzada</v>
      </c>
      <c r="H24" s="283"/>
      <c r="I24" s="445">
        <f>+COUNTA(I25:I30)+COUNTA(I32:I33)+COUNTA(I35:I36)</f>
        <v>0</v>
      </c>
      <c r="J24" s="446">
        <f>+COUNTIF(K25:K36,"Meta Conseguida")</f>
        <v>0</v>
      </c>
      <c r="K24" s="92" t="str">
        <f>+IF(J24=0,"Ningunha Meta Alcanzada",IF(J24&gt;=I24,"Meta Totalmente Alcanzada",IF(J24&gt;0,"Meta Parcialmente Alcanzada")))</f>
        <v>Ningunha Meta Alcanzada</v>
      </c>
      <c r="M24" s="445">
        <f>+COUNTA(M25:M30)+COUNTA(M32:M33)+COUNTA(M35:M36)</f>
        <v>0</v>
      </c>
      <c r="N24" s="446">
        <f>+COUNTIF(O25:O36,"Meta Conseguida")</f>
        <v>0</v>
      </c>
      <c r="O24" s="92" t="str">
        <f>+IF(N24=0,"Ningunha Meta Alcanzada",IF(N24&gt;=M24,"Meta Totalmente Alcanzada",IF(N24&gt;0,"Meta Parcialmente Alcanzada")))</f>
        <v>Ningunha Meta Alcanzada</v>
      </c>
    </row>
    <row r="25" spans="1:15" ht="69">
      <c r="A25" s="56" t="s">
        <v>79</v>
      </c>
      <c r="B25" s="93" t="s">
        <v>88</v>
      </c>
      <c r="C25" s="93" t="s">
        <v>150</v>
      </c>
      <c r="D25" s="447" t="s">
        <v>694</v>
      </c>
      <c r="E25" s="379">
        <v>0.5</v>
      </c>
      <c r="F25" s="384">
        <v>0.66669999999999996</v>
      </c>
      <c r="G25" s="90" t="str">
        <f t="shared" ref="G25" si="8">+IF(AND(ISBLANK(E25),ISBLANK(F25)),"Introducir Meta e Resultado",IF(ISBLANK(E25),"Introducir Meta",IF(ISBLANK(F25),"Introducir Resultado",IF(F25&gt;=E25,"Meta Conseguida","Meta Non Conseguida"))))</f>
        <v>Meta Conseguida</v>
      </c>
      <c r="I25" s="379"/>
      <c r="J25" s="384"/>
      <c r="K25" s="90" t="str">
        <f t="shared" ref="K25" si="9">+IF(AND(ISBLANK(I25),ISBLANK(J25)),"Introducir Meta e Resultado",IF(ISBLANK(I25),"Introducir Meta",IF(ISBLANK(J25),"Introducir Resultado",IF(J25&gt;=I25,"Meta Conseguida","Meta Non Conseguida"))))</f>
        <v>Introducir Meta e Resultado</v>
      </c>
      <c r="M25" s="379"/>
      <c r="N25" s="384"/>
      <c r="O25" s="90" t="str">
        <f t="shared" ref="O25" si="10">+IF(AND(ISBLANK(M25),ISBLANK(N25)),"Introducir Meta e Resultado",IF(ISBLANK(M25),"Introducir Meta",IF(ISBLANK(N25),"Introducir Resultado",IF(N25&gt;=M25,"Meta Conseguida","Meta Non Conseguida"))))</f>
        <v>Introducir Meta e Resultado</v>
      </c>
    </row>
    <row r="26" spans="1:15" ht="55.2">
      <c r="A26" s="56" t="s">
        <v>80</v>
      </c>
      <c r="B26" s="93" t="s">
        <v>191</v>
      </c>
      <c r="C26" s="93" t="s">
        <v>150</v>
      </c>
      <c r="D26" s="447" t="s">
        <v>445</v>
      </c>
      <c r="E26" s="385">
        <v>0.2</v>
      </c>
      <c r="F26" s="384">
        <v>7.1428571428571397E-2</v>
      </c>
      <c r="G26" s="90" t="str">
        <f>+IF(AND(ISBLANK(E26),ISBLANK(F26)),"Introducir Meta e Resultado",IF(ISBLANK(E26),"Introducir Meta",IF(ISBLANK(F26),"Introducir Resultado",IF(F26&lt;=E26,"Meta Conseguida","Meta Non Conseguida"))))</f>
        <v>Meta Conseguida</v>
      </c>
      <c r="H26" s="283"/>
      <c r="I26" s="385"/>
      <c r="J26" s="384"/>
      <c r="K26" s="90" t="str">
        <f>+IF(AND(ISBLANK(I26),ISBLANK(J26)),"Introducir Meta e Resultado",IF(ISBLANK(I26),"Introducir Meta",IF(ISBLANK(J26),"Introducir Resultado",IF(J26&lt;=I26,"Meta Conseguida","Meta Non Conseguida"))))</f>
        <v>Introducir Meta e Resultado</v>
      </c>
      <c r="M26" s="385"/>
      <c r="N26" s="384"/>
      <c r="O26" s="90" t="str">
        <f>+IF(AND(ISBLANK(M26),ISBLANK(N26)),"Introducir Meta e Resultado",IF(ISBLANK(M26),"Introducir Meta",IF(ISBLANK(N26),"Introducir Resultado",IF(N26&lt;=M26,"Meta Conseguida","Meta Non Conseguida"))))</f>
        <v>Introducir Meta e Resultado</v>
      </c>
    </row>
    <row r="27" spans="1:15" ht="69">
      <c r="A27" s="56" t="s">
        <v>81</v>
      </c>
      <c r="B27" s="93" t="s">
        <v>89</v>
      </c>
      <c r="C27" s="93" t="s">
        <v>150</v>
      </c>
      <c r="D27" s="447" t="s">
        <v>694</v>
      </c>
      <c r="E27" s="379">
        <v>0.8</v>
      </c>
      <c r="F27" s="384">
        <v>0.89800000000000002</v>
      </c>
      <c r="G27" s="90" t="str">
        <f t="shared" ref="G27:G29" si="11">+IF(AND(ISBLANK(E27),ISBLANK(F27)),"Introducir Meta e Resultado",IF(ISBLANK(E27),"Introducir Meta",IF(ISBLANK(F27),"Introducir Resultado",IF(F27&gt;=E27,"Meta Conseguida","Meta Non Conseguida"))))</f>
        <v>Meta Conseguida</v>
      </c>
      <c r="I27" s="379"/>
      <c r="J27" s="384"/>
      <c r="K27" s="90" t="str">
        <f t="shared" ref="K27:K30" si="12">+IF(AND(ISBLANK(I27),ISBLANK(J27)),"Introducir Meta e Resultado",IF(ISBLANK(I27),"Introducir Meta",IF(ISBLANK(J27),"Introducir Resultado",IF(J27&gt;=I27,"Meta Conseguida","Meta Non Conseguida"))))</f>
        <v>Introducir Meta e Resultado</v>
      </c>
      <c r="M27" s="379"/>
      <c r="N27" s="384"/>
      <c r="O27" s="90" t="str">
        <f t="shared" ref="O27:O30" si="13">+IF(AND(ISBLANK(M27),ISBLANK(N27)),"Introducir Meta e Resultado",IF(ISBLANK(M27),"Introducir Meta",IF(ISBLANK(N27),"Introducir Resultado",IF(N27&gt;=M27,"Meta Conseguida","Meta Non Conseguida"))))</f>
        <v>Introducir Meta e Resultado</v>
      </c>
    </row>
    <row r="28" spans="1:15" ht="55.2">
      <c r="A28" s="56" t="s">
        <v>82</v>
      </c>
      <c r="B28" s="93" t="s">
        <v>215</v>
      </c>
      <c r="C28" s="93" t="s">
        <v>150</v>
      </c>
      <c r="D28" s="468" t="s">
        <v>446</v>
      </c>
      <c r="E28" s="379">
        <v>0.55000000000000004</v>
      </c>
      <c r="F28" s="384">
        <v>0.789447486311598</v>
      </c>
      <c r="G28" s="90" t="str">
        <f t="shared" si="11"/>
        <v>Meta Conseguida</v>
      </c>
      <c r="I28" s="379"/>
      <c r="J28" s="384"/>
      <c r="K28" s="90" t="str">
        <f t="shared" si="12"/>
        <v>Introducir Meta e Resultado</v>
      </c>
      <c r="M28" s="379"/>
      <c r="N28" s="384"/>
      <c r="O28" s="90" t="str">
        <f t="shared" si="13"/>
        <v>Introducir Meta e Resultado</v>
      </c>
    </row>
    <row r="29" spans="1:15" ht="55.2">
      <c r="A29" s="56" t="s">
        <v>83</v>
      </c>
      <c r="B29" s="93" t="s">
        <v>90</v>
      </c>
      <c r="C29" s="93" t="s">
        <v>150</v>
      </c>
      <c r="D29" s="447" t="s">
        <v>447</v>
      </c>
      <c r="E29" s="379">
        <v>0.85</v>
      </c>
      <c r="F29" s="384">
        <v>0.97480024585126002</v>
      </c>
      <c r="G29" s="90" t="str">
        <f t="shared" si="11"/>
        <v>Meta Conseguida</v>
      </c>
      <c r="I29" s="379"/>
      <c r="J29" s="384"/>
      <c r="K29" s="90" t="str">
        <f t="shared" si="12"/>
        <v>Introducir Meta e Resultado</v>
      </c>
      <c r="M29" s="379"/>
      <c r="N29" s="384"/>
      <c r="O29" s="90" t="str">
        <f t="shared" si="13"/>
        <v>Introducir Meta e Resultado</v>
      </c>
    </row>
    <row r="30" spans="1:15" ht="55.2">
      <c r="A30" s="56" t="s">
        <v>84</v>
      </c>
      <c r="B30" s="93" t="s">
        <v>91</v>
      </c>
      <c r="C30" s="93" t="s">
        <v>150</v>
      </c>
      <c r="D30" s="447" t="s">
        <v>448</v>
      </c>
      <c r="E30" s="379"/>
      <c r="F30" s="384">
        <v>0.80985564957690404</v>
      </c>
      <c r="G30" s="90" t="str">
        <f>+IF(AND(ISBLANK(E30),ISBLANK(F30)),"Introducir Meta e Resultado",IF(ISBLANK(E30),"No hay Meta",IF(ISBLANK(F30),"Introducir Resultado",IF(F30&gt;=E30,"Meta Conseguida","Meta Non Conseguida"))))</f>
        <v>No hay Meta</v>
      </c>
      <c r="I30" s="379"/>
      <c r="J30" s="384"/>
      <c r="K30" s="90" t="str">
        <f t="shared" si="12"/>
        <v>Introducir Meta e Resultado</v>
      </c>
      <c r="M30" s="379"/>
      <c r="N30" s="384"/>
      <c r="O30" s="90" t="str">
        <f t="shared" si="13"/>
        <v>Introducir Meta e Resultado</v>
      </c>
    </row>
    <row r="31" spans="1:15" ht="41.4">
      <c r="A31" s="56" t="s">
        <v>85</v>
      </c>
      <c r="B31" s="93" t="s">
        <v>267</v>
      </c>
      <c r="C31" s="93" t="s">
        <v>150</v>
      </c>
      <c r="D31" s="448" t="s">
        <v>182</v>
      </c>
      <c r="E31" s="386" t="s">
        <v>167</v>
      </c>
      <c r="F31" s="387" t="s">
        <v>167</v>
      </c>
      <c r="G31" s="201" t="s">
        <v>167</v>
      </c>
      <c r="I31" s="386" t="s">
        <v>167</v>
      </c>
      <c r="J31" s="387" t="s">
        <v>167</v>
      </c>
      <c r="K31" s="201" t="s">
        <v>167</v>
      </c>
      <c r="M31" s="386" t="s">
        <v>167</v>
      </c>
      <c r="N31" s="387" t="s">
        <v>167</v>
      </c>
      <c r="O31" s="201" t="s">
        <v>167</v>
      </c>
    </row>
    <row r="32" spans="1:15" ht="41.4">
      <c r="A32" s="56" t="s">
        <v>86</v>
      </c>
      <c r="B32" s="93" t="s">
        <v>318</v>
      </c>
      <c r="C32" s="93" t="s">
        <v>150</v>
      </c>
      <c r="D32" s="447" t="s">
        <v>688</v>
      </c>
      <c r="E32" s="379"/>
      <c r="F32" s="384">
        <f>+MIN(Anexos!$R$306:$R$400)</f>
        <v>0.5</v>
      </c>
      <c r="G32" s="90" t="str">
        <f>+IF(AND(ISBLANK(E32),ISBLANK(F32)),"Introducir Meta e Resultado",IF(ISBLANK(E32),"No hay Meta",IF(ISBLANK(F32),"Introducir Resultado",IF(F32&gt;=E32,"Meta Conseguida","Meta Non Conseguida"))))</f>
        <v>No hay Meta</v>
      </c>
      <c r="I32" s="379"/>
      <c r="J32" s="384">
        <f>+MIN(Anexos!$AR$306:$AR$400)</f>
        <v>0</v>
      </c>
      <c r="K32" s="90" t="str">
        <f t="shared" ref="K32" si="14">+IF(AND(ISBLANK(I32),ISBLANK(J32)),"Introducir Meta e Resultado",IF(ISBLANK(I32),"Introducir Meta",IF(ISBLANK(J32),"Introducir Resultado",IF(J32&gt;=I32,"Meta Conseguida","Meta Non Conseguida"))))</f>
        <v>Introducir Meta</v>
      </c>
      <c r="M32" s="379"/>
      <c r="N32" s="384">
        <f>+MIN(Anexos!$BR$306:$BR$400)</f>
        <v>0</v>
      </c>
      <c r="O32" s="90" t="str">
        <f t="shared" ref="O32:O33" si="15">+IF(AND(ISBLANK(M32),ISBLANK(N32)),"Introducir Meta e Resultado",IF(ISBLANK(M32),"Introducir Meta",IF(ISBLANK(N32),"Introducir Resultado",IF(N32&gt;=M32,"Meta Conseguida","Meta Non Conseguida"))))</f>
        <v>Introducir Meta</v>
      </c>
    </row>
    <row r="33" spans="1:15" ht="55.2">
      <c r="A33" s="56" t="s">
        <v>159</v>
      </c>
      <c r="B33" s="93" t="s">
        <v>684</v>
      </c>
      <c r="C33" s="93" t="s">
        <v>150</v>
      </c>
      <c r="D33" s="447" t="s">
        <v>685</v>
      </c>
      <c r="E33" s="388"/>
      <c r="F33" s="384">
        <f>Anexos!$V$303</f>
        <v>0.97222222222222221</v>
      </c>
      <c r="G33" s="90" t="str">
        <f>+IF(AND(ISBLANK(E33),ISBLANK(F33)),"Introducir Meta e Resultado",IF(ISBLANK(E33),"No hay Meta",IF(ISBLANK(F33),"Introducir Resultado",IF(F33&gt;=E33,"Meta Conseguida","Meta Non Conseguida"))))</f>
        <v>No hay Meta</v>
      </c>
      <c r="H33" s="283"/>
      <c r="I33" s="388"/>
      <c r="J33" s="384">
        <f>Anexos!$AV$303</f>
        <v>0</v>
      </c>
      <c r="K33" s="90" t="str">
        <f>+IF(AND(ISBLANK(I33),ISBLANK(J33)),"Introducir Meta e Resultado",IF(ISBLANK(I33),"Introducir Meta",IF(ISBLANK(J33),"Introducir Resultado",IF(J33&gt;=I33,"Meta Conseguida","Meta Non Conseguida"))))</f>
        <v>Introducir Meta</v>
      </c>
      <c r="M33" s="388"/>
      <c r="N33" s="384">
        <f>Anexos!$BV$303</f>
        <v>0</v>
      </c>
      <c r="O33" s="90" t="str">
        <f t="shared" si="15"/>
        <v>Introducir Meta</v>
      </c>
    </row>
    <row r="34" spans="1:15" ht="41.4">
      <c r="A34" s="56" t="s">
        <v>160</v>
      </c>
      <c r="B34" s="93" t="s">
        <v>163</v>
      </c>
      <c r="C34" s="93" t="s">
        <v>150</v>
      </c>
      <c r="D34" s="448" t="s">
        <v>183</v>
      </c>
      <c r="E34" s="386" t="s">
        <v>167</v>
      </c>
      <c r="F34" s="387" t="s">
        <v>167</v>
      </c>
      <c r="G34" s="201" t="s">
        <v>167</v>
      </c>
      <c r="I34" s="386" t="s">
        <v>167</v>
      </c>
      <c r="J34" s="387" t="s">
        <v>167</v>
      </c>
      <c r="K34" s="201" t="s">
        <v>167</v>
      </c>
      <c r="M34" s="386" t="s">
        <v>167</v>
      </c>
      <c r="N34" s="387" t="s">
        <v>167</v>
      </c>
      <c r="O34" s="201" t="s">
        <v>167</v>
      </c>
    </row>
    <row r="35" spans="1:15" ht="27.6">
      <c r="A35" s="56" t="s">
        <v>161</v>
      </c>
      <c r="B35" s="93" t="s">
        <v>319</v>
      </c>
      <c r="C35" s="93" t="s">
        <v>150</v>
      </c>
      <c r="D35" s="447" t="s">
        <v>689</v>
      </c>
      <c r="E35" s="379"/>
      <c r="F35" s="384">
        <f>+MIN(Anexos!$Q$306:$Q$400)</f>
        <v>0.8</v>
      </c>
      <c r="G35" s="90" t="str">
        <f>+IF(AND(ISBLANK(E35),ISBLANK(F35)),"Introducir Meta e Resultado",IF(ISBLANK(E35),"No hay Meta",IF(ISBLANK(F35),"Introducir Resultado",IF(F35&gt;=E35,"Meta Conseguida","Meta Non Conseguida"))))</f>
        <v>No hay Meta</v>
      </c>
      <c r="H35" s="283"/>
      <c r="I35" s="379"/>
      <c r="J35" s="384">
        <f>+MIN(Anexos!$AQ$306:$AQ$400)</f>
        <v>0</v>
      </c>
      <c r="K35" s="90" t="str">
        <f>+IF(AND(ISBLANK(I35),ISBLANK(J35)),"Introducir Meta e Resultado",IF(ISBLANK(I35),"Introducir Meta",IF(ISBLANK(J35),"Introducir Resultado",IF(J35&gt;=I35,"Meta Conseguida","Meta Non Conseguida"))))</f>
        <v>Introducir Meta</v>
      </c>
      <c r="M35" s="379"/>
      <c r="N35" s="384">
        <f>+MIN(Anexos!$BQ$306:$BQ$400)</f>
        <v>0</v>
      </c>
      <c r="O35" s="90" t="str">
        <f t="shared" ref="O35:O36" si="16">+IF(AND(ISBLANK(M35),ISBLANK(N35)),"Introducir Meta e Resultado",IF(ISBLANK(M35),"Introducir Meta",IF(ISBLANK(N35),"Introducir Resultado",IF(N35&gt;=M35,"Meta Conseguida","Meta Non Conseguida"))))</f>
        <v>Introducir Meta</v>
      </c>
    </row>
    <row r="36" spans="1:15" ht="55.2">
      <c r="A36" s="57" t="s">
        <v>162</v>
      </c>
      <c r="B36" s="94" t="s">
        <v>686</v>
      </c>
      <c r="C36" s="94" t="s">
        <v>150</v>
      </c>
      <c r="D36" s="449" t="s">
        <v>687</v>
      </c>
      <c r="E36" s="388"/>
      <c r="F36" s="384">
        <f>Anexos!$U$303</f>
        <v>0.97222222222222221</v>
      </c>
      <c r="G36" s="90" t="str">
        <f>+IF(AND(ISBLANK(E36),ISBLANK(F36)),"Introducir Meta e Resultado",IF(ISBLANK(E36),"No hay Meta",IF(ISBLANK(F36),"Introducir Resultado",IF(F36&gt;=E36,"Meta Conseguida","Meta Non Conseguida"))))</f>
        <v>No hay Meta</v>
      </c>
      <c r="H36" s="283"/>
      <c r="I36" s="388"/>
      <c r="J36" s="384">
        <f>Anexos!$AU$303</f>
        <v>0</v>
      </c>
      <c r="K36" s="90" t="str">
        <f>+IF(AND(ISBLANK(I36),ISBLANK(J36)),"Introducir Meta e Resultado",IF(ISBLANK(I36),"Introducir Meta",IF(ISBLANK(J36),"Introducir Resultado",IF(J36&gt;=I36,"Meta Conseguida","Meta Non Conseguida"))))</f>
        <v>Introducir Meta</v>
      </c>
      <c r="M36" s="388"/>
      <c r="N36" s="384">
        <f>Anexos!$BU$303</f>
        <v>0</v>
      </c>
      <c r="O36" s="90" t="str">
        <f t="shared" si="16"/>
        <v>Introducir Meta</v>
      </c>
    </row>
    <row r="37" spans="1:15" ht="36">
      <c r="A37" s="105" t="s">
        <v>15</v>
      </c>
      <c r="B37" s="99" t="s">
        <v>92</v>
      </c>
      <c r="C37" s="99" t="s">
        <v>306</v>
      </c>
      <c r="D37" s="444" t="s">
        <v>348</v>
      </c>
      <c r="E37" s="445">
        <f>+COUNTA(E38:E40)</f>
        <v>3</v>
      </c>
      <c r="F37" s="446">
        <f>+COUNTIF(G38:G40,"Meta Conseguida")</f>
        <v>3</v>
      </c>
      <c r="G37" s="92" t="str">
        <f>+IF(F37=0,"Ningunha Meta Alcanzada",IF(F37&gt;=E37,"Meta Totalmente Alcanzada",IF(F37&gt;0,"Meta Parcialmente Alcanzada")))</f>
        <v>Meta Totalmente Alcanzada</v>
      </c>
      <c r="H37" s="283"/>
      <c r="I37" s="445">
        <f>+COUNTA(I38:I40)</f>
        <v>0</v>
      </c>
      <c r="J37" s="446">
        <f>+COUNTIF(K38:K40,"Meta Conseguida")</f>
        <v>0</v>
      </c>
      <c r="K37" s="92" t="str">
        <f>+IF(J37=0,"Ningunha Meta Alcanzada",IF(J37&gt;=I37,"Meta Totalmente Alcanzada",IF(J37&gt;0,"Meta Parcialmente Alcanzada")))</f>
        <v>Ningunha Meta Alcanzada</v>
      </c>
      <c r="M37" s="445">
        <f>+COUNTA(M38:M40)</f>
        <v>0</v>
      </c>
      <c r="N37" s="446">
        <f>+COUNTIF(O38:O40,"Meta Conseguida")</f>
        <v>0</v>
      </c>
      <c r="O37" s="92" t="str">
        <f>+IF(N37=0,"Ningunha Meta Alcanzada",IF(N37&gt;=M37,"Meta Totalmente Alcanzada",IF(N37&gt;0,"Meta Parcialmente Alcanzada")))</f>
        <v>Ningunha Meta Alcanzada</v>
      </c>
    </row>
    <row r="38" spans="1:15" ht="69">
      <c r="A38" s="56" t="s">
        <v>93</v>
      </c>
      <c r="B38" s="93" t="s">
        <v>170</v>
      </c>
      <c r="C38" s="93" t="s">
        <v>306</v>
      </c>
      <c r="D38" s="447" t="s">
        <v>449</v>
      </c>
      <c r="E38" s="379" t="s">
        <v>167</v>
      </c>
      <c r="F38" s="384" t="s">
        <v>167</v>
      </c>
      <c r="G38" s="90" t="str">
        <f t="shared" ref="G38:G40" si="17">+IF(AND(ISBLANK(E38),ISBLANK(F38)),"Introducir Meta e Resultado",IF(ISBLANK(E38),"Introducir Meta",IF(ISBLANK(F38),"Introducir Resultado",IF(F38&gt;=E38,"Meta Conseguida","Meta Non Conseguida"))))</f>
        <v>Meta Conseguida</v>
      </c>
      <c r="I38" s="379"/>
      <c r="J38" s="384"/>
      <c r="K38" s="90" t="str">
        <f t="shared" ref="K38:K40" si="18">+IF(AND(ISBLANK(I38),ISBLANK(J38)),"Introducir Meta e Resultado",IF(ISBLANK(I38),"Introducir Meta",IF(ISBLANK(J38),"Introducir Resultado",IF(J38&gt;=I38,"Meta Conseguida","Meta Non Conseguida"))))</f>
        <v>Introducir Meta e Resultado</v>
      </c>
      <c r="M38" s="379"/>
      <c r="N38" s="384"/>
      <c r="O38" s="90" t="str">
        <f t="shared" ref="O38:O40" si="19">+IF(AND(ISBLANK(M38),ISBLANK(N38)),"Introducir Meta e Resultado",IF(ISBLANK(M38),"Introducir Meta",IF(ISBLANK(N38),"Introducir Resultado",IF(N38&gt;=M38,"Meta Conseguida","Meta Non Conseguida"))))</f>
        <v>Introducir Meta e Resultado</v>
      </c>
    </row>
    <row r="39" spans="1:15" ht="69">
      <c r="A39" s="56" t="s">
        <v>94</v>
      </c>
      <c r="B39" s="93" t="s">
        <v>171</v>
      </c>
      <c r="C39" s="93" t="s">
        <v>306</v>
      </c>
      <c r="D39" s="447" t="s">
        <v>449</v>
      </c>
      <c r="E39" s="379" t="s">
        <v>167</v>
      </c>
      <c r="F39" s="384" t="s">
        <v>167</v>
      </c>
      <c r="G39" s="90" t="str">
        <f t="shared" si="17"/>
        <v>Meta Conseguida</v>
      </c>
      <c r="I39" s="379"/>
      <c r="J39" s="384"/>
      <c r="K39" s="90" t="str">
        <f t="shared" si="18"/>
        <v>Introducir Meta e Resultado</v>
      </c>
      <c r="M39" s="379"/>
      <c r="N39" s="384"/>
      <c r="O39" s="90" t="str">
        <f t="shared" si="19"/>
        <v>Introducir Meta e Resultado</v>
      </c>
    </row>
    <row r="40" spans="1:15" ht="69">
      <c r="A40" s="56" t="s">
        <v>95</v>
      </c>
      <c r="B40" s="93" t="s">
        <v>172</v>
      </c>
      <c r="C40" s="93" t="s">
        <v>306</v>
      </c>
      <c r="D40" s="447" t="s">
        <v>450</v>
      </c>
      <c r="E40" s="379" t="s">
        <v>167</v>
      </c>
      <c r="F40" s="384" t="s">
        <v>167</v>
      </c>
      <c r="G40" s="90" t="str">
        <f t="shared" si="17"/>
        <v>Meta Conseguida</v>
      </c>
      <c r="I40" s="379"/>
      <c r="J40" s="384"/>
      <c r="K40" s="90" t="str">
        <f t="shared" si="18"/>
        <v>Introducir Meta e Resultado</v>
      </c>
      <c r="M40" s="379"/>
      <c r="N40" s="384"/>
      <c r="O40" s="90" t="str">
        <f t="shared" si="19"/>
        <v>Introducir Meta e Resultado</v>
      </c>
    </row>
    <row r="41" spans="1:15" ht="55.2">
      <c r="A41" s="106" t="s">
        <v>18</v>
      </c>
      <c r="B41" s="107" t="s">
        <v>40</v>
      </c>
      <c r="C41" s="107" t="s">
        <v>150</v>
      </c>
      <c r="D41" s="450" t="s">
        <v>451</v>
      </c>
      <c r="E41" s="389" t="s">
        <v>167</v>
      </c>
      <c r="F41" s="390" t="s">
        <v>167</v>
      </c>
      <c r="G41" s="95" t="str">
        <f>+IF(ISBLANK(F41),"Introducir Resultado","Indicador Completado")</f>
        <v>Indicador Completado</v>
      </c>
      <c r="H41" s="283"/>
      <c r="I41" s="389" t="s">
        <v>167</v>
      </c>
      <c r="J41" s="390"/>
      <c r="K41" s="95" t="str">
        <f>+IF(ISBLANK(J41),"Introducir Resultado","Indicador Completado")</f>
        <v>Introducir Resultado</v>
      </c>
      <c r="M41" s="389" t="s">
        <v>167</v>
      </c>
      <c r="N41" s="390"/>
      <c r="O41" s="95" t="str">
        <f>+IF(ISBLANK(N41),"Introducir Resultado","Indicador Completado")</f>
        <v>Introducir Resultado</v>
      </c>
    </row>
    <row r="42" spans="1:15" ht="27.6">
      <c r="A42" s="106" t="s">
        <v>19</v>
      </c>
      <c r="B42" s="107" t="s">
        <v>130</v>
      </c>
      <c r="C42" s="107" t="s">
        <v>11</v>
      </c>
      <c r="D42" s="451" t="s">
        <v>323</v>
      </c>
      <c r="E42" s="391" t="s">
        <v>167</v>
      </c>
      <c r="F42" s="392" t="s">
        <v>167</v>
      </c>
      <c r="G42" s="178" t="s">
        <v>167</v>
      </c>
      <c r="H42" s="283"/>
      <c r="I42" s="391" t="s">
        <v>167</v>
      </c>
      <c r="J42" s="392" t="s">
        <v>167</v>
      </c>
      <c r="K42" s="178" t="s">
        <v>167</v>
      </c>
      <c r="M42" s="391" t="s">
        <v>167</v>
      </c>
      <c r="N42" s="392" t="s">
        <v>167</v>
      </c>
      <c r="O42" s="178" t="s">
        <v>167</v>
      </c>
    </row>
    <row r="43" spans="1:15" s="53" customFormat="1" ht="18.75" customHeight="1">
      <c r="A43" s="174"/>
      <c r="B43" s="23"/>
      <c r="C43" s="23"/>
      <c r="D43" s="452"/>
      <c r="E43" s="349"/>
      <c r="F43" s="393"/>
      <c r="G43" s="27"/>
      <c r="H43" s="2"/>
      <c r="I43" s="349"/>
      <c r="J43" s="393"/>
      <c r="K43" s="27"/>
      <c r="L43" s="2"/>
      <c r="M43" s="349"/>
      <c r="N43" s="393"/>
      <c r="O43" s="27"/>
    </row>
    <row r="44" spans="1:15" ht="18.75" customHeight="1">
      <c r="A44" s="58" t="s">
        <v>20</v>
      </c>
      <c r="B44" s="37"/>
      <c r="C44" s="37"/>
      <c r="D44" s="453"/>
      <c r="E44" s="351"/>
      <c r="F44" s="351"/>
      <c r="G44" s="39"/>
      <c r="H44" s="53"/>
      <c r="I44" s="351"/>
      <c r="J44" s="351"/>
      <c r="K44" s="39"/>
      <c r="L44" s="53"/>
      <c r="M44" s="351"/>
      <c r="N44" s="351"/>
      <c r="O44" s="39"/>
    </row>
    <row r="45" spans="1:15" ht="6" customHeight="1">
      <c r="A45" s="174"/>
      <c r="B45" s="175"/>
      <c r="C45" s="175"/>
      <c r="D45" s="454"/>
      <c r="E45" s="393"/>
      <c r="F45" s="393"/>
      <c r="G45" s="27"/>
      <c r="I45" s="393"/>
      <c r="J45" s="393"/>
      <c r="K45" s="27"/>
      <c r="M45" s="393"/>
      <c r="N45" s="393"/>
      <c r="O45" s="27"/>
    </row>
    <row r="46" spans="1:15" ht="36">
      <c r="A46" s="105" t="s">
        <v>132</v>
      </c>
      <c r="B46" s="99" t="s">
        <v>324</v>
      </c>
      <c r="C46" s="99" t="s">
        <v>45</v>
      </c>
      <c r="D46" s="455" t="s">
        <v>349</v>
      </c>
      <c r="E46" s="456">
        <f>+COUNTA(E47:E51)</f>
        <v>5</v>
      </c>
      <c r="F46" s="446">
        <f>+COUNTIF(G47:G51,"Meta Conseguida")</f>
        <v>5</v>
      </c>
      <c r="G46" s="92" t="str">
        <f>+IF(F46=0,"Ningunha Meta Alcanzada",IF(F46&gt;=E46,"Meta Totalmente Alcanzada",IF(F46&gt;0,"Meta Parcialmente Alcanzada")))</f>
        <v>Meta Totalmente Alcanzada</v>
      </c>
      <c r="H46" s="283"/>
      <c r="I46" s="456">
        <f>+COUNTA(I47:I51)</f>
        <v>0</v>
      </c>
      <c r="J46" s="446">
        <f>+COUNTIF(K47:K51,"Meta Conseguida")</f>
        <v>0</v>
      </c>
      <c r="K46" s="92" t="str">
        <f>+IF(J46=0,"Ningunha Meta Alcanzada",IF(J46&gt;=I46,"Meta Totalmente Alcanzada",IF(J46&gt;0,"Meta Parcialmente Alcanzada")))</f>
        <v>Ningunha Meta Alcanzada</v>
      </c>
      <c r="M46" s="456">
        <f>+COUNTA(M47:M51)</f>
        <v>0</v>
      </c>
      <c r="N46" s="446">
        <f>+COUNTIF(O47:O51,"Meta Conseguida")</f>
        <v>0</v>
      </c>
      <c r="O46" s="92" t="str">
        <f>+IF(N46=0,"Ningunha Meta Alcanzada",IF(N46&gt;=M46,"Meta Totalmente Alcanzada",IF(N46&gt;0,"Meta Parcialmente Alcanzada")))</f>
        <v>Ningunha Meta Alcanzada</v>
      </c>
    </row>
    <row r="47" spans="1:15" ht="82.8">
      <c r="A47" s="59" t="s">
        <v>133</v>
      </c>
      <c r="B47" s="93" t="s">
        <v>199</v>
      </c>
      <c r="C47" s="93" t="s">
        <v>45</v>
      </c>
      <c r="D47" s="457" t="s">
        <v>452</v>
      </c>
      <c r="E47" s="483">
        <v>3</v>
      </c>
      <c r="F47" s="484">
        <v>3.1940298507462686</v>
      </c>
      <c r="G47" s="90" t="str">
        <f t="shared" ref="G47:G51" si="20">+IF(AND(ISBLANK(E47),ISBLANK(F47)),"Introducir Meta e Resultado",IF(ISBLANK(E47),"Introducir Meta",IF(ISBLANK(F47),"Introducir Resultado",IF(F47&gt;=E47,"Meta Conseguida","Meta Non Conseguida"))))</f>
        <v>Meta Conseguida</v>
      </c>
      <c r="H47" s="283"/>
      <c r="I47" s="483"/>
      <c r="J47" s="484"/>
      <c r="K47" s="90" t="str">
        <f t="shared" ref="K47:K51" si="21">+IF(AND(ISBLANK(I47),ISBLANK(J47)),"Introducir Meta e Resultado",IF(ISBLANK(I47),"Introducir Meta",IF(ISBLANK(J47),"Introducir Resultado",IF(J47&gt;=I47,"Meta Conseguida","Meta Non Conseguida"))))</f>
        <v>Introducir Meta e Resultado</v>
      </c>
      <c r="M47" s="483"/>
      <c r="N47" s="484"/>
      <c r="O47" s="90" t="str">
        <f t="shared" ref="O47:O51" si="22">+IF(AND(ISBLANK(M47),ISBLANK(N47)),"Introducir Meta e Resultado",IF(ISBLANK(M47),"Introducir Meta",IF(ISBLANK(N47),"Introducir Resultado",IF(N47&gt;=M47,"Meta Conseguida","Meta Non Conseguida"))))</f>
        <v>Introducir Meta e Resultado</v>
      </c>
    </row>
    <row r="48" spans="1:15" ht="110.4">
      <c r="A48" s="59" t="s">
        <v>134</v>
      </c>
      <c r="B48" s="93" t="s">
        <v>190</v>
      </c>
      <c r="C48" s="93" t="s">
        <v>45</v>
      </c>
      <c r="D48" s="457" t="s">
        <v>453</v>
      </c>
      <c r="E48" s="485">
        <v>3.7</v>
      </c>
      <c r="F48" s="484">
        <v>4.2281449893390191</v>
      </c>
      <c r="G48" s="90" t="str">
        <f t="shared" si="20"/>
        <v>Meta Conseguida</v>
      </c>
      <c r="H48" s="283"/>
      <c r="I48" s="485"/>
      <c r="J48" s="484"/>
      <c r="K48" s="90" t="str">
        <f t="shared" si="21"/>
        <v>Introducir Meta e Resultado</v>
      </c>
      <c r="M48" s="485"/>
      <c r="N48" s="484"/>
      <c r="O48" s="90" t="str">
        <f t="shared" si="22"/>
        <v>Introducir Meta e Resultado</v>
      </c>
    </row>
    <row r="49" spans="1:15" ht="82.8">
      <c r="A49" s="59" t="s">
        <v>135</v>
      </c>
      <c r="B49" s="93" t="s">
        <v>325</v>
      </c>
      <c r="C49" s="93" t="s">
        <v>45</v>
      </c>
      <c r="D49" s="457" t="s">
        <v>454</v>
      </c>
      <c r="E49" s="485">
        <v>3</v>
      </c>
      <c r="F49" s="484">
        <v>3.8125</v>
      </c>
      <c r="G49" s="90" t="str">
        <f t="shared" si="20"/>
        <v>Meta Conseguida</v>
      </c>
      <c r="H49" s="283"/>
      <c r="I49" s="485"/>
      <c r="J49" s="484"/>
      <c r="K49" s="90" t="str">
        <f t="shared" si="21"/>
        <v>Introducir Meta e Resultado</v>
      </c>
      <c r="M49" s="485"/>
      <c r="N49" s="484"/>
      <c r="O49" s="90" t="str">
        <f t="shared" si="22"/>
        <v>Introducir Meta e Resultado</v>
      </c>
    </row>
    <row r="50" spans="1:15" ht="110.4">
      <c r="A50" s="59" t="s">
        <v>136</v>
      </c>
      <c r="B50" s="93" t="s">
        <v>386</v>
      </c>
      <c r="C50" s="93" t="s">
        <v>45</v>
      </c>
      <c r="D50" s="458" t="s">
        <v>455</v>
      </c>
      <c r="E50" s="485">
        <v>3</v>
      </c>
      <c r="F50" s="484">
        <v>3.0333333333333332</v>
      </c>
      <c r="G50" s="90" t="str">
        <f t="shared" ref="G50" si="23">+IF(AND(ISBLANK(E50),ISBLANK(F50)),"Introducir Meta e Resultado",IF(ISBLANK(E50),"Introducir Meta",IF(ISBLANK(F50),"Introducir Resultado",IF(F50&gt;=E50,"Meta Conseguida","Meta Non Conseguida"))))</f>
        <v>Meta Conseguida</v>
      </c>
      <c r="H50" s="283"/>
      <c r="I50" s="485"/>
      <c r="J50" s="484"/>
      <c r="K50" s="90" t="str">
        <f t="shared" ref="K50" si="24">+IF(AND(ISBLANK(I50),ISBLANK(J50)),"Introducir Meta e Resultado",IF(ISBLANK(I50),"Introducir Meta",IF(ISBLANK(J50),"Introducir Resultado",IF(J50&gt;=I50,"Meta Conseguida","Meta Non Conseguida"))))</f>
        <v>Introducir Meta e Resultado</v>
      </c>
      <c r="M50" s="485"/>
      <c r="N50" s="484"/>
      <c r="O50" s="90" t="str">
        <f t="shared" ref="O50" si="25">+IF(AND(ISBLANK(M50),ISBLANK(N50)),"Introducir Meta e Resultado",IF(ISBLANK(M50),"Introducir Meta",IF(ISBLANK(N50),"Introducir Resultado",IF(N50&gt;=M50,"Meta Conseguida","Meta Non Conseguida"))))</f>
        <v>Introducir Meta e Resultado</v>
      </c>
    </row>
    <row r="51" spans="1:15" ht="82.8">
      <c r="A51" s="60" t="s">
        <v>436</v>
      </c>
      <c r="B51" s="94" t="s">
        <v>437</v>
      </c>
      <c r="C51" s="94" t="s">
        <v>45</v>
      </c>
      <c r="D51" s="458" t="s">
        <v>456</v>
      </c>
      <c r="E51" s="486">
        <v>3</v>
      </c>
      <c r="F51" s="487" t="s">
        <v>484</v>
      </c>
      <c r="G51" s="91" t="str">
        <f t="shared" si="20"/>
        <v>Meta Conseguida</v>
      </c>
      <c r="H51" s="283"/>
      <c r="I51" s="486"/>
      <c r="J51" s="487"/>
      <c r="K51" s="91" t="str">
        <f t="shared" si="21"/>
        <v>Introducir Meta e Resultado</v>
      </c>
      <c r="M51" s="486"/>
      <c r="N51" s="487"/>
      <c r="O51" s="91" t="str">
        <f t="shared" si="22"/>
        <v>Introducir Meta e Resultado</v>
      </c>
    </row>
    <row r="52" spans="1:15" ht="55.2">
      <c r="A52" s="106" t="s">
        <v>98</v>
      </c>
      <c r="B52" s="107" t="s">
        <v>41</v>
      </c>
      <c r="C52" s="107" t="s">
        <v>150</v>
      </c>
      <c r="D52" s="450" t="s">
        <v>457</v>
      </c>
      <c r="E52" s="396">
        <v>0.2</v>
      </c>
      <c r="F52" s="489">
        <v>7.1428571428571397E-2</v>
      </c>
      <c r="G52" s="95" t="str">
        <f t="shared" ref="G52" si="26">+IF(AND(ISBLANK(E52),ISBLANK(F52)),"Introducir Meta e Resultado",IF(ISBLANK(E52),"Introducir Meta",IF(ISBLANK(F52),"Introducir Resultado",IF(F52&lt;=E52,"Meta Conseguida","Meta Non Conseguida"))))</f>
        <v>Meta Conseguida</v>
      </c>
      <c r="H52" s="283"/>
      <c r="I52" s="396"/>
      <c r="J52" s="348"/>
      <c r="K52" s="95" t="str">
        <f t="shared" ref="K52:K53" si="27">+IF(AND(ISBLANK(I52),ISBLANK(J52)),"Introducir Meta e Resultado",IF(ISBLANK(I52),"Introducir Meta",IF(ISBLANK(J52),"Introducir Resultado",IF(J52&lt;=I52,"Meta Conseguida","Meta Non Conseguida"))))</f>
        <v>Introducir Meta e Resultado</v>
      </c>
      <c r="M52" s="396"/>
      <c r="N52" s="348"/>
      <c r="O52" s="95" t="str">
        <f t="shared" ref="O52:O53" si="28">+IF(AND(ISBLANK(M52),ISBLANK(N52)),"Introducir Meta e Resultado",IF(ISBLANK(M52),"Introducir Meta",IF(ISBLANK(N52),"Introducir Resultado",IF(N52&lt;=M52,"Meta Conseguida","Meta Non Conseguida"))))</f>
        <v>Introducir Meta e Resultado</v>
      </c>
    </row>
    <row r="53" spans="1:15" ht="55.2">
      <c r="A53" s="106" t="s">
        <v>99</v>
      </c>
      <c r="B53" s="107" t="s">
        <v>42</v>
      </c>
      <c r="C53" s="107" t="s">
        <v>150</v>
      </c>
      <c r="D53" s="450" t="s">
        <v>458</v>
      </c>
      <c r="E53" s="396"/>
      <c r="F53" s="489">
        <v>0</v>
      </c>
      <c r="G53" s="95" t="str">
        <f>+IF(AND(ISBLANK(E53),ISBLANK(F53)),"Introducir Meta e Resultado",IF(ISBLANK(E53),"No hay Meta",IF(ISBLANK(F53),"Introducir Resultado",IF(F53&lt;=E53,"Meta Conseguida","Meta Non Conseguida"))))</f>
        <v>No hay Meta</v>
      </c>
      <c r="H53" s="283"/>
      <c r="I53" s="396"/>
      <c r="J53" s="348"/>
      <c r="K53" s="95" t="str">
        <f t="shared" si="27"/>
        <v>Introducir Meta e Resultado</v>
      </c>
      <c r="M53" s="396"/>
      <c r="N53" s="348"/>
      <c r="O53" s="95" t="str">
        <f t="shared" si="28"/>
        <v>Introducir Meta e Resultado</v>
      </c>
    </row>
    <row r="54" spans="1:15" ht="36">
      <c r="A54" s="105" t="s">
        <v>100</v>
      </c>
      <c r="B54" s="99" t="s">
        <v>21</v>
      </c>
      <c r="C54" s="99" t="s">
        <v>22</v>
      </c>
      <c r="D54" s="455" t="s">
        <v>350</v>
      </c>
      <c r="E54" s="456">
        <f>+COUNTA(E55:E58)</f>
        <v>4</v>
      </c>
      <c r="F54" s="446">
        <f>+COUNTIF(G55:G58,"Meta Conseguida")</f>
        <v>4</v>
      </c>
      <c r="G54" s="89" t="str">
        <f>+IF(F54=0,"Ningunha Meta Alcanzada",IF(F54&gt;=E54,"Meta Totalmente Alcanzada",IF(F54&gt;0,"Meta Parcialmente Alcanzada")))</f>
        <v>Meta Totalmente Alcanzada</v>
      </c>
      <c r="H54" s="283"/>
      <c r="I54" s="456">
        <f>+COUNTA(I55:I58)</f>
        <v>0</v>
      </c>
      <c r="J54" s="446">
        <f>+COUNTIF(K55:K58,"Meta Conseguida")</f>
        <v>0</v>
      </c>
      <c r="K54" s="89" t="str">
        <f>+IF(J54=0,"Ningunha Meta Alcanzada",IF(J54&gt;=I54,"Meta Totalmente Alcanzada",IF(J54&gt;0,"Meta Parcialmente Alcanzada")))</f>
        <v>Ningunha Meta Alcanzada</v>
      </c>
      <c r="M54" s="456">
        <f>+COUNTA(M55:M58)</f>
        <v>0</v>
      </c>
      <c r="N54" s="446">
        <f>+COUNTIF(O55:O58,"Meta Conseguida")</f>
        <v>0</v>
      </c>
      <c r="O54" s="89" t="str">
        <f>+IF(N54=0,"Ningunha Meta Alcanzada",IF(N54&gt;=M54,"Meta Totalmente Alcanzada",IF(N54&gt;0,"Meta Parcialmente Alcanzada")))</f>
        <v>Ningunha Meta Alcanzada</v>
      </c>
    </row>
    <row r="55" spans="1:15" ht="82.8">
      <c r="A55" s="59" t="s">
        <v>114</v>
      </c>
      <c r="B55" s="93" t="s">
        <v>198</v>
      </c>
      <c r="C55" s="93" t="s">
        <v>22</v>
      </c>
      <c r="D55" s="457" t="s">
        <v>459</v>
      </c>
      <c r="E55" s="483">
        <v>3</v>
      </c>
      <c r="F55" s="484">
        <v>3.5333333333333332</v>
      </c>
      <c r="G55" s="90" t="str">
        <f t="shared" ref="G55:G63" si="29">+IF(AND(ISBLANK(E55),ISBLANK(F55)),"Introducir Meta e Resultado",IF(ISBLANK(E55),"Introducir Meta",IF(ISBLANK(F55),"Introducir Resultado",IF(F55&gt;=E55,"Meta Conseguida","Meta Non Conseguida"))))</f>
        <v>Meta Conseguida</v>
      </c>
      <c r="H55" s="283"/>
      <c r="I55" s="483"/>
      <c r="J55" s="484"/>
      <c r="K55" s="90" t="str">
        <f t="shared" ref="K55:K58" si="30">+IF(AND(ISBLANK(I55),ISBLANK(J55)),"Introducir Meta e Resultado",IF(ISBLANK(I55),"Introducir Meta",IF(ISBLANK(J55),"Introducir Resultado",IF(J55&gt;=I55,"Meta Conseguida","Meta Non Conseguida"))))</f>
        <v>Introducir Meta e Resultado</v>
      </c>
      <c r="M55" s="483"/>
      <c r="N55" s="484"/>
      <c r="O55" s="90" t="str">
        <f t="shared" ref="O55:O58" si="31">+IF(AND(ISBLANK(M55),ISBLANK(N55)),"Introducir Meta e Resultado",IF(ISBLANK(M55),"Introducir Meta",IF(ISBLANK(N55),"Introducir Resultado",IF(N55&gt;=M55,"Meta Conseguida","Meta Non Conseguida"))))</f>
        <v>Introducir Meta e Resultado</v>
      </c>
    </row>
    <row r="56" spans="1:15" ht="110.4">
      <c r="A56" s="59" t="s">
        <v>115</v>
      </c>
      <c r="B56" s="93" t="s">
        <v>189</v>
      </c>
      <c r="C56" s="93" t="s">
        <v>22</v>
      </c>
      <c r="D56" s="457" t="s">
        <v>460</v>
      </c>
      <c r="E56" s="483">
        <v>3.7</v>
      </c>
      <c r="F56" s="484">
        <v>4.3592233009708741</v>
      </c>
      <c r="G56" s="90" t="str">
        <f t="shared" si="29"/>
        <v>Meta Conseguida</v>
      </c>
      <c r="H56" s="283"/>
      <c r="I56" s="483"/>
      <c r="J56" s="484"/>
      <c r="K56" s="90" t="str">
        <f t="shared" si="30"/>
        <v>Introducir Meta e Resultado</v>
      </c>
      <c r="M56" s="483"/>
      <c r="N56" s="484"/>
      <c r="O56" s="90" t="str">
        <f t="shared" si="31"/>
        <v>Introducir Meta e Resultado</v>
      </c>
    </row>
    <row r="57" spans="1:15" ht="82.8">
      <c r="A57" s="59" t="s">
        <v>116</v>
      </c>
      <c r="B57" s="93" t="s">
        <v>192</v>
      </c>
      <c r="C57" s="93" t="s">
        <v>22</v>
      </c>
      <c r="D57" s="457" t="s">
        <v>461</v>
      </c>
      <c r="E57" s="485">
        <v>3</v>
      </c>
      <c r="F57" s="484">
        <v>5</v>
      </c>
      <c r="G57" s="90" t="str">
        <f t="shared" si="29"/>
        <v>Meta Conseguida</v>
      </c>
      <c r="H57" s="283"/>
      <c r="I57" s="485"/>
      <c r="J57" s="484"/>
      <c r="K57" s="90" t="str">
        <f t="shared" si="30"/>
        <v>Introducir Meta e Resultado</v>
      </c>
      <c r="M57" s="485"/>
      <c r="N57" s="484"/>
      <c r="O57" s="90" t="str">
        <f t="shared" si="31"/>
        <v>Introducir Meta e Resultado</v>
      </c>
    </row>
    <row r="58" spans="1:15" ht="110.4">
      <c r="A58" s="60" t="s">
        <v>326</v>
      </c>
      <c r="B58" s="93" t="s">
        <v>387</v>
      </c>
      <c r="C58" s="94" t="s">
        <v>22</v>
      </c>
      <c r="D58" s="457" t="s">
        <v>462</v>
      </c>
      <c r="E58" s="486">
        <v>3</v>
      </c>
      <c r="F58" s="484">
        <v>4.25</v>
      </c>
      <c r="G58" s="91" t="str">
        <f t="shared" si="29"/>
        <v>Meta Conseguida</v>
      </c>
      <c r="H58" s="283"/>
      <c r="I58" s="486"/>
      <c r="J58" s="484"/>
      <c r="K58" s="91" t="str">
        <f t="shared" si="30"/>
        <v>Introducir Meta e Resultado</v>
      </c>
      <c r="M58" s="486"/>
      <c r="N58" s="484"/>
      <c r="O58" s="91" t="str">
        <f t="shared" si="31"/>
        <v>Introducir Meta e Resultado</v>
      </c>
    </row>
    <row r="59" spans="1:15" ht="36">
      <c r="A59" s="105" t="s">
        <v>101</v>
      </c>
      <c r="B59" s="99" t="s">
        <v>327</v>
      </c>
      <c r="C59" s="99" t="s">
        <v>23</v>
      </c>
      <c r="D59" s="455" t="s">
        <v>388</v>
      </c>
      <c r="E59" s="459">
        <f>+COUNTA(E60:E63)</f>
        <v>4</v>
      </c>
      <c r="F59" s="446">
        <f>+COUNTIF(G60:G63,"Meta Conseguida")</f>
        <v>3</v>
      </c>
      <c r="G59" s="92" t="str">
        <f>+IF(F59=0,"Ningunha Meta Alcanzada",IF(F59=E59,"Meta Totalmente Alcanzada",IF(F59&gt;0,"Meta Parcialmente Alcanzada")))</f>
        <v>Meta Parcialmente Alcanzada</v>
      </c>
      <c r="H59" s="410"/>
      <c r="I59" s="459">
        <f>+COUNTA(I60:I63)</f>
        <v>0</v>
      </c>
      <c r="J59" s="446">
        <f>+COUNTIF(K60:K63,"Meta Conseguida")</f>
        <v>0</v>
      </c>
      <c r="K59" s="92" t="str">
        <f>+IF(J59=0,"Ningunha Meta Alcanzada",IF(J59=I59,"Meta Totalmente Alcanzada",IF(J59&gt;0,"Meta Parcialmente Alcanzada")))</f>
        <v>Ningunha Meta Alcanzada</v>
      </c>
      <c r="M59" s="459">
        <f>+COUNTA(M60:M63)</f>
        <v>0</v>
      </c>
      <c r="N59" s="446">
        <f>+COUNTIF(O60:O63,"Meta Conseguida")</f>
        <v>0</v>
      </c>
      <c r="O59" s="92" t="str">
        <f>+IF(N59=0,"Ningunha Meta Alcanzada",IF(N59=M59,"Meta Totalmente Alcanzada",IF(N59&gt;0,"Meta Parcialmente Alcanzada")))</f>
        <v>Ningunha Meta Alcanzada</v>
      </c>
    </row>
    <row r="60" spans="1:15" ht="82.8">
      <c r="A60" s="59" t="s">
        <v>117</v>
      </c>
      <c r="B60" s="93" t="s">
        <v>197</v>
      </c>
      <c r="C60" s="93" t="s">
        <v>23</v>
      </c>
      <c r="D60" s="457" t="s">
        <v>463</v>
      </c>
      <c r="E60" s="483">
        <v>3</v>
      </c>
      <c r="F60" s="484">
        <v>2.6666666666666665</v>
      </c>
      <c r="G60" s="90" t="str">
        <f t="shared" si="29"/>
        <v>Meta Non Conseguida</v>
      </c>
      <c r="H60" s="283"/>
      <c r="I60" s="483"/>
      <c r="J60" s="484"/>
      <c r="K60" s="90" t="str">
        <f t="shared" ref="K60:K63" si="32">+IF(AND(ISBLANK(I60),ISBLANK(J60)),"Introducir Meta e Resultado",IF(ISBLANK(I60),"Introducir Meta",IF(ISBLANK(J60),"Introducir Resultado",IF(J60&gt;=I60,"Meta Conseguida","Meta Non Conseguida"))))</f>
        <v>Introducir Meta e Resultado</v>
      </c>
      <c r="M60" s="483"/>
      <c r="N60" s="484"/>
      <c r="O60" s="90" t="str">
        <f t="shared" ref="O60:O63" si="33">+IF(AND(ISBLANK(M60),ISBLANK(N60)),"Introducir Meta e Resultado",IF(ISBLANK(M60),"Introducir Meta",IF(ISBLANK(N60),"Introducir Resultado",IF(N60&gt;=M60,"Meta Conseguida","Meta Non Conseguida"))))</f>
        <v>Introducir Meta e Resultado</v>
      </c>
    </row>
    <row r="61" spans="1:15" ht="82.8">
      <c r="A61" s="59" t="s">
        <v>118</v>
      </c>
      <c r="B61" s="93" t="s">
        <v>373</v>
      </c>
      <c r="C61" s="93" t="s">
        <v>23</v>
      </c>
      <c r="D61" s="457" t="s">
        <v>464</v>
      </c>
      <c r="E61" s="483">
        <v>3.7</v>
      </c>
      <c r="F61" s="484">
        <v>4.3592233009708741</v>
      </c>
      <c r="G61" s="90" t="str">
        <f t="shared" si="29"/>
        <v>Meta Conseguida</v>
      </c>
      <c r="H61" s="283"/>
      <c r="I61" s="483"/>
      <c r="J61" s="484"/>
      <c r="K61" s="90" t="str">
        <f t="shared" si="32"/>
        <v>Introducir Meta e Resultado</v>
      </c>
      <c r="M61" s="483"/>
      <c r="N61" s="484"/>
      <c r="O61" s="90" t="str">
        <f t="shared" si="33"/>
        <v>Introducir Meta e Resultado</v>
      </c>
    </row>
    <row r="62" spans="1:15" ht="82.8">
      <c r="A62" s="59" t="s">
        <v>329</v>
      </c>
      <c r="B62" s="93" t="s">
        <v>328</v>
      </c>
      <c r="C62" s="93" t="s">
        <v>23</v>
      </c>
      <c r="D62" s="457" t="s">
        <v>465</v>
      </c>
      <c r="E62" s="483">
        <v>3</v>
      </c>
      <c r="F62" s="484">
        <v>4</v>
      </c>
      <c r="G62" s="90" t="str">
        <f t="shared" si="29"/>
        <v>Meta Conseguida</v>
      </c>
      <c r="H62" s="283"/>
      <c r="I62" s="483"/>
      <c r="J62" s="484"/>
      <c r="K62" s="90" t="str">
        <f t="shared" si="32"/>
        <v>Introducir Meta e Resultado</v>
      </c>
      <c r="M62" s="483"/>
      <c r="N62" s="484"/>
      <c r="O62" s="90" t="str">
        <f t="shared" si="33"/>
        <v>Introducir Meta e Resultado</v>
      </c>
    </row>
    <row r="63" spans="1:15" ht="82.8">
      <c r="A63" s="60" t="s">
        <v>374</v>
      </c>
      <c r="B63" s="93" t="s">
        <v>330</v>
      </c>
      <c r="C63" s="94" t="s">
        <v>23</v>
      </c>
      <c r="D63" s="458" t="s">
        <v>466</v>
      </c>
      <c r="E63" s="483">
        <v>3</v>
      </c>
      <c r="F63" s="484">
        <v>4</v>
      </c>
      <c r="G63" s="91" t="str">
        <f t="shared" si="29"/>
        <v>Meta Conseguida</v>
      </c>
      <c r="H63" s="283"/>
      <c r="I63" s="483"/>
      <c r="J63" s="484"/>
      <c r="K63" s="91" t="str">
        <f t="shared" si="32"/>
        <v>Introducir Meta e Resultado</v>
      </c>
      <c r="M63" s="483"/>
      <c r="N63" s="484"/>
      <c r="O63" s="91" t="str">
        <f t="shared" si="33"/>
        <v>Introducir Meta e Resultado</v>
      </c>
    </row>
    <row r="64" spans="1:15" ht="41.4">
      <c r="A64" s="106" t="s">
        <v>154</v>
      </c>
      <c r="B64" s="107" t="s">
        <v>208</v>
      </c>
      <c r="C64" s="98" t="s">
        <v>24</v>
      </c>
      <c r="D64" s="435" t="s">
        <v>331</v>
      </c>
      <c r="E64" s="368"/>
      <c r="F64" s="489" t="s">
        <v>697</v>
      </c>
      <c r="G64" s="89" t="str">
        <f>+IF(AND(ISBLANK(E64),ISBLANK(F64)),"Introducir Meta e Resultado",IF(ISBLANK(E64),"No hay Meta",IF(ISBLANK(F64),"Introducir Resultado",IF(F64&gt;=E64,"Meta Conseguida","Meta Non Conseguida"))))</f>
        <v>No hay Meta</v>
      </c>
      <c r="H64" s="285"/>
      <c r="I64" s="368"/>
      <c r="J64" s="348"/>
      <c r="K64" s="89" t="str">
        <f>+IF(AND(ISBLANK(I64),ISBLANK(J64)),"Introducir Meta e Resultado",IF(ISBLANK(I64),"Introducir Meta",IF(ISBLANK(J64),"Introducir Resultado",IF(J64&gt;=I64,"Meta Conseguida","Meta Non Conseguida"))))</f>
        <v>Introducir Meta e Resultado</v>
      </c>
      <c r="L64" s="3"/>
      <c r="M64" s="368"/>
      <c r="N64" s="348"/>
      <c r="O64" s="89" t="str">
        <f>+IF(AND(ISBLANK(M64),ISBLANK(N64)),"Introducir Meta e Resultado",IF(ISBLANK(M64),"Introducir Meta",IF(ISBLANK(N64),"Introducir Resultado",IF(N64&gt;=M64,"Meta Conseguida","Meta Non Conseguida"))))</f>
        <v>Introducir Meta e Resultado</v>
      </c>
    </row>
    <row r="65" spans="1:15" ht="36">
      <c r="A65" s="105" t="s">
        <v>102</v>
      </c>
      <c r="B65" s="99" t="s">
        <v>25</v>
      </c>
      <c r="C65" s="99" t="s">
        <v>164</v>
      </c>
      <c r="D65" s="455" t="s">
        <v>351</v>
      </c>
      <c r="E65" s="456">
        <f>+COUNTA(E66:E69)</f>
        <v>4</v>
      </c>
      <c r="F65" s="446">
        <f>+COUNTIF(G66:G69,"Meta Conseguida")</f>
        <v>4</v>
      </c>
      <c r="G65" s="92" t="str">
        <f>+IF(F65=0,"Ningunha Meta Alcanzada",IF(F65=E65,"Meta Totalmente Alcanzada",IF(F65&gt;0,"Meta Parcialmente Alcanzada")))</f>
        <v>Meta Totalmente Alcanzada</v>
      </c>
      <c r="H65" s="283"/>
      <c r="I65" s="456">
        <f>+COUNTA(I66:I69)</f>
        <v>0</v>
      </c>
      <c r="J65" s="446">
        <f>+COUNTIF(K66:K69,"Meta Conseguida")</f>
        <v>0</v>
      </c>
      <c r="K65" s="92" t="str">
        <f>+IF(J65=0,"Ningunha Meta Alcanzada",IF(J65=I65,"Meta Totalmente Alcanzada",IF(J65&gt;0,"Meta Parcialmente Alcanzada")))</f>
        <v>Ningunha Meta Alcanzada</v>
      </c>
      <c r="M65" s="456">
        <f>+COUNTA(M66:M69)</f>
        <v>0</v>
      </c>
      <c r="N65" s="446">
        <f>+COUNTIF(O66:O69,"Meta Conseguida")</f>
        <v>0</v>
      </c>
      <c r="O65" s="92" t="str">
        <f>+IF(N65=0,"Ningunha Meta Alcanzada",IF(N65=M65,"Meta Totalmente Alcanzada",IF(N65&gt;0,"Meta Parcialmente Alcanzada")))</f>
        <v>Ningunha Meta Alcanzada</v>
      </c>
    </row>
    <row r="66" spans="1:15" ht="96.6">
      <c r="A66" s="59" t="s">
        <v>119</v>
      </c>
      <c r="B66" s="93" t="s">
        <v>196</v>
      </c>
      <c r="C66" s="93" t="s">
        <v>164</v>
      </c>
      <c r="D66" s="457" t="s">
        <v>467</v>
      </c>
      <c r="E66" s="483">
        <v>3</v>
      </c>
      <c r="F66" s="484">
        <v>3.5454545454545454</v>
      </c>
      <c r="G66" s="90" t="str">
        <f t="shared" ref="G66:G69" si="34">+IF(AND(ISBLANK(E66),ISBLANK(F66)),"Introducir Meta e Resultado",IF(ISBLANK(E66),"Introducir Meta",IF(ISBLANK(F66),"Introducir Resultado",IF(F66&gt;=E66,"Meta Conseguida","Meta Non Conseguida"))))</f>
        <v>Meta Conseguida</v>
      </c>
      <c r="H66" s="283"/>
      <c r="I66" s="483"/>
      <c r="J66" s="484"/>
      <c r="K66" s="90" t="str">
        <f t="shared" ref="K66:K69" si="35">+IF(AND(ISBLANK(I66),ISBLANK(J66)),"Introducir Meta e Resultado",IF(ISBLANK(I66),"Introducir Meta",IF(ISBLANK(J66),"Introducir Resultado",IF(J66&gt;=I66,"Meta Conseguida","Meta Non Conseguida"))))</f>
        <v>Introducir Meta e Resultado</v>
      </c>
      <c r="M66" s="483"/>
      <c r="N66" s="484"/>
      <c r="O66" s="90" t="str">
        <f t="shared" ref="O66:O69" si="36">+IF(AND(ISBLANK(M66),ISBLANK(N66)),"Introducir Meta e Resultado",IF(ISBLANK(M66),"Introducir Meta",IF(ISBLANK(N66),"Introducir Resultado",IF(N66&gt;=M66,"Meta Conseguida","Meta Non Conseguida"))))</f>
        <v>Introducir Meta e Resultado</v>
      </c>
    </row>
    <row r="67" spans="1:15" ht="124.2">
      <c r="A67" s="59" t="s">
        <v>120</v>
      </c>
      <c r="B67" s="93" t="s">
        <v>193</v>
      </c>
      <c r="C67" s="93" t="s">
        <v>164</v>
      </c>
      <c r="D67" s="457" t="s">
        <v>468</v>
      </c>
      <c r="E67" s="483">
        <v>3.7</v>
      </c>
      <c r="F67" s="484">
        <v>4.4375</v>
      </c>
      <c r="G67" s="90" t="str">
        <f t="shared" si="34"/>
        <v>Meta Conseguida</v>
      </c>
      <c r="H67" s="283"/>
      <c r="I67" s="483"/>
      <c r="J67" s="484"/>
      <c r="K67" s="90" t="str">
        <f t="shared" si="35"/>
        <v>Introducir Meta e Resultado</v>
      </c>
      <c r="M67" s="483"/>
      <c r="N67" s="484"/>
      <c r="O67" s="90" t="str">
        <f t="shared" si="36"/>
        <v>Introducir Meta e Resultado</v>
      </c>
    </row>
    <row r="68" spans="1:15" ht="96.6">
      <c r="A68" s="59" t="s">
        <v>121</v>
      </c>
      <c r="B68" s="93" t="s">
        <v>194</v>
      </c>
      <c r="C68" s="93" t="s">
        <v>164</v>
      </c>
      <c r="D68" s="457" t="s">
        <v>469</v>
      </c>
      <c r="E68" s="483">
        <v>3</v>
      </c>
      <c r="F68" s="484">
        <v>4</v>
      </c>
      <c r="G68" s="90" t="str">
        <f t="shared" si="34"/>
        <v>Meta Conseguida</v>
      </c>
      <c r="H68" s="283"/>
      <c r="I68" s="483"/>
      <c r="J68" s="484"/>
      <c r="K68" s="90" t="str">
        <f t="shared" si="35"/>
        <v>Introducir Meta e Resultado</v>
      </c>
      <c r="M68" s="483"/>
      <c r="N68" s="484"/>
      <c r="O68" s="90" t="str">
        <f t="shared" si="36"/>
        <v>Introducir Meta e Resultado</v>
      </c>
    </row>
    <row r="69" spans="1:15" ht="110.4">
      <c r="A69" s="60" t="s">
        <v>122</v>
      </c>
      <c r="B69" s="94" t="s">
        <v>389</v>
      </c>
      <c r="C69" s="94" t="s">
        <v>164</v>
      </c>
      <c r="D69" s="457" t="s">
        <v>470</v>
      </c>
      <c r="E69" s="483">
        <v>3</v>
      </c>
      <c r="F69" s="484">
        <v>3</v>
      </c>
      <c r="G69" s="90" t="str">
        <f t="shared" si="34"/>
        <v>Meta Conseguida</v>
      </c>
      <c r="H69" s="283"/>
      <c r="I69" s="483"/>
      <c r="J69" s="484"/>
      <c r="K69" s="90" t="str">
        <f t="shared" si="35"/>
        <v>Introducir Meta e Resultado</v>
      </c>
      <c r="M69" s="483"/>
      <c r="N69" s="484"/>
      <c r="O69" s="90" t="str">
        <f t="shared" si="36"/>
        <v>Introducir Meta e Resultado</v>
      </c>
    </row>
    <row r="70" spans="1:15" ht="27.6">
      <c r="A70" s="106" t="s">
        <v>106</v>
      </c>
      <c r="B70" s="107" t="s">
        <v>311</v>
      </c>
      <c r="C70" s="107" t="s">
        <v>29</v>
      </c>
      <c r="D70" s="450" t="s">
        <v>312</v>
      </c>
      <c r="E70" s="389" t="s">
        <v>167</v>
      </c>
      <c r="F70" s="401">
        <v>0</v>
      </c>
      <c r="G70" s="95" t="str">
        <f>+IF(ISBLANK(F70),"Introducir Resultado","Indicador Completado")</f>
        <v>Indicador Completado</v>
      </c>
      <c r="H70" s="3"/>
      <c r="I70" s="389" t="s">
        <v>167</v>
      </c>
      <c r="J70" s="390"/>
      <c r="K70" s="95" t="str">
        <f>+IF(ISBLANK(J70),"Introducir Resultado","Indicador Completado")</f>
        <v>Introducir Resultado</v>
      </c>
      <c r="M70" s="389" t="s">
        <v>167</v>
      </c>
      <c r="N70" s="390"/>
      <c r="O70" s="95" t="str">
        <f>+IF(ISBLANK(N70),"Introducir Resultado","Indicador Completado")</f>
        <v>Introducir Resultado</v>
      </c>
    </row>
    <row r="71" spans="1:15" ht="82.8">
      <c r="A71" s="106" t="s">
        <v>107</v>
      </c>
      <c r="B71" s="107" t="s">
        <v>173</v>
      </c>
      <c r="C71" s="107" t="s">
        <v>31</v>
      </c>
      <c r="D71" s="450" t="s">
        <v>471</v>
      </c>
      <c r="E71" s="402">
        <v>6</v>
      </c>
      <c r="F71" s="401">
        <v>6.8848333093855096</v>
      </c>
      <c r="G71" s="89" t="str">
        <f>+IF(AND(ISBLANK(E71),ISBLANK(F71)),"Introducir Meta e Resultado",IF(ISBLANK(E71),"Introducir Meta",IF(ISBLANK(F71),"Introducir Resultado",IF(F71&gt;=E71,"Meta Conseguida","Meta Non Conseguida"))))</f>
        <v>Meta Conseguida</v>
      </c>
      <c r="H71" s="3"/>
      <c r="I71" s="402"/>
      <c r="J71" s="401"/>
      <c r="K71" s="89" t="str">
        <f>+IF(AND(ISBLANK(I71),ISBLANK(J71)),"Introducir Meta e Resultado",IF(ISBLANK(I71),"Introducir Meta",IF(ISBLANK(J71),"Introducir Resultado",IF(J71&gt;=I71,"Meta Conseguida","Meta Non Conseguida"))))</f>
        <v>Introducir Meta e Resultado</v>
      </c>
      <c r="M71" s="402"/>
      <c r="N71" s="401"/>
      <c r="O71" s="89" t="str">
        <f>+IF(AND(ISBLANK(M71),ISBLANK(N71)),"Introducir Meta e Resultado",IF(ISBLANK(M71),"Introducir Meta",IF(ISBLANK(N71),"Introducir Resultado",IF(N71&gt;=M71,"Meta Conseguida","Meta Non Conseguida"))))</f>
        <v>Introducir Meta e Resultado</v>
      </c>
    </row>
    <row r="72" spans="1:15" ht="27.6">
      <c r="A72" s="106" t="s">
        <v>108</v>
      </c>
      <c r="B72" s="107" t="s">
        <v>209</v>
      </c>
      <c r="C72" s="107" t="s">
        <v>23</v>
      </c>
      <c r="D72" s="450" t="s">
        <v>337</v>
      </c>
      <c r="E72" s="403" t="s">
        <v>167</v>
      </c>
      <c r="F72" s="404">
        <v>0.03</v>
      </c>
      <c r="G72" s="95" t="str">
        <f>+IF(ISBLANK(F72),"Introducir Resultado","Indicador Completado")</f>
        <v>Indicador Completado</v>
      </c>
      <c r="H72" s="3"/>
      <c r="I72" s="403" t="s">
        <v>167</v>
      </c>
      <c r="J72" s="404"/>
      <c r="K72" s="95" t="str">
        <f>+IF(ISBLANK(J72),"Introducir Resultado","Indicador Completado")</f>
        <v>Introducir Resultado</v>
      </c>
      <c r="M72" s="403" t="s">
        <v>167</v>
      </c>
      <c r="N72" s="404"/>
      <c r="O72" s="95" t="str">
        <f>+IF(ISBLANK(N72),"Introducir Resultado","Indicador Completado")</f>
        <v>Introducir Resultado</v>
      </c>
    </row>
    <row r="73" spans="1:15" ht="55.2">
      <c r="A73" s="106" t="s">
        <v>109</v>
      </c>
      <c r="B73" s="107" t="s">
        <v>269</v>
      </c>
      <c r="C73" s="107" t="s">
        <v>23</v>
      </c>
      <c r="D73" s="450" t="s">
        <v>332</v>
      </c>
      <c r="E73" s="402">
        <v>3</v>
      </c>
      <c r="F73" s="401">
        <v>2.67</v>
      </c>
      <c r="G73" s="95" t="str">
        <f>+IF(AND(ISBLANK(E73),ISBLANK(F73)),"Introducir Meta e Resultado",IF(ISBLANK(E73),"Introducir Meta",IF(ISBLANK(F73),"Introducir Resultado",IF(F73&gt;=E73,"Meta Conseguida","Meta Non Conseguida"))))</f>
        <v>Meta Non Conseguida</v>
      </c>
      <c r="H73" s="3"/>
      <c r="I73" s="402"/>
      <c r="J73" s="401"/>
      <c r="K73" s="95" t="str">
        <f>+IF(AND(ISBLANK(I73),ISBLANK(J73)),"Introducir Meta e Resultado",IF(ISBLANK(I73),"Introducir Meta",IF(ISBLANK(J73),"Introducir Resultado",IF(J73&gt;=I73,"Meta Conseguida","Meta Non Conseguida"))))</f>
        <v>Introducir Meta e Resultado</v>
      </c>
      <c r="M73" s="402"/>
      <c r="N73" s="401"/>
      <c r="O73" s="95" t="str">
        <f>+IF(AND(ISBLANK(M73),ISBLANK(N73)),"Introducir Meta e Resultado",IF(ISBLANK(M73),"Introducir Meta",IF(ISBLANK(N73),"Introducir Resultado",IF(N73&gt;=M73,"Meta Conseguida","Meta Non Conseguida"))))</f>
        <v>Introducir Meta e Resultado</v>
      </c>
    </row>
    <row r="74" spans="1:15" ht="82.8">
      <c r="A74" s="106" t="s">
        <v>110</v>
      </c>
      <c r="B74" s="107" t="s">
        <v>195</v>
      </c>
      <c r="C74" s="107" t="s">
        <v>24</v>
      </c>
      <c r="D74" s="450" t="s">
        <v>472</v>
      </c>
      <c r="E74" s="402">
        <v>3</v>
      </c>
      <c r="F74" s="469" t="s">
        <v>167</v>
      </c>
      <c r="G74" s="89" t="str">
        <f>+IF(AND(ISBLANK(E74),ISBLANK(F74)),"Introducir Meta e Resultado",IF(ISBLANK(E74),"Introducir Meta",IF(ISBLANK(F74),"Introducir Resultado",IF(F74&gt;=E74,"Meta Conseguida","Meta Non Conseguida"))))</f>
        <v>Meta Conseguida</v>
      </c>
      <c r="H74" s="3"/>
      <c r="I74" s="402"/>
      <c r="J74" s="359"/>
      <c r="K74" s="89" t="str">
        <f>+IF(AND(ISBLANK(I74),ISBLANK(J74)),"Introducir Meta e Resultado",IF(ISBLANK(I74),"Introducir Meta",IF(ISBLANK(J74),"Introducir Resultado",IF(J74&gt;=I74,"Meta Conseguida","Meta Non Conseguida"))))</f>
        <v>Introducir Meta e Resultado</v>
      </c>
      <c r="M74" s="402"/>
      <c r="N74" s="359"/>
      <c r="O74" s="89" t="str">
        <f>+IF(AND(ISBLANK(M74),ISBLANK(N74)),"Introducir Meta e Resultado",IF(ISBLANK(M74),"Introducir Meta",IF(ISBLANK(N74),"Introducir Resultado",IF(N74&gt;=M74,"Meta Conseguida","Meta Non Conseguida"))))</f>
        <v>Introducir Meta e Resultado</v>
      </c>
    </row>
    <row r="75" spans="1:15" ht="36">
      <c r="A75" s="105" t="s">
        <v>111</v>
      </c>
      <c r="B75" s="99" t="s">
        <v>333</v>
      </c>
      <c r="C75" s="99" t="s">
        <v>9</v>
      </c>
      <c r="D75" s="455" t="s">
        <v>352</v>
      </c>
      <c r="E75" s="445">
        <f>+COUNTA(E76:E79)</f>
        <v>4</v>
      </c>
      <c r="F75" s="446">
        <f>+COUNTIF(G76:G79,"Meta Conseguida")</f>
        <v>3</v>
      </c>
      <c r="G75" s="92" t="str">
        <f>+IF(F75=0,"Ningunha Meta Alcanzada",IF(F75=E75,"Meta Totalmente Alcanzada",IF(F75&gt;0,"Meta Parcialmente Alcanzada")))</f>
        <v>Meta Parcialmente Alcanzada</v>
      </c>
      <c r="H75" s="283"/>
      <c r="I75" s="445">
        <f>+COUNTA(I76:I79)</f>
        <v>0</v>
      </c>
      <c r="J75" s="446">
        <f>+COUNTIF(K76:K79,"Meta Conseguida")</f>
        <v>0</v>
      </c>
      <c r="K75" s="92" t="str">
        <f>+IF(J75=0,"Ningunha Meta Alcanzada",IF(J75=I75,"Meta Totalmente Alcanzada",IF(J75&gt;0,"Meta Parcialmente Alcanzada")))</f>
        <v>Ningunha Meta Alcanzada</v>
      </c>
      <c r="M75" s="445">
        <f>+COUNTA(M76:M79)</f>
        <v>0</v>
      </c>
      <c r="N75" s="446">
        <f>+COUNTIF(O76:O79,"Meta Conseguida")</f>
        <v>0</v>
      </c>
      <c r="O75" s="92" t="str">
        <f>+IF(N75=0,"Ningunha Meta Alcanzada",IF(N75=M75,"Meta Totalmente Alcanzada",IF(N75&gt;0,"Meta Parcialmente Alcanzada")))</f>
        <v>Ningunha Meta Alcanzada</v>
      </c>
    </row>
    <row r="76" spans="1:15" ht="82.8">
      <c r="A76" s="59" t="s">
        <v>140</v>
      </c>
      <c r="B76" s="93" t="s">
        <v>200</v>
      </c>
      <c r="C76" s="68" t="s">
        <v>9</v>
      </c>
      <c r="D76" s="457" t="s">
        <v>473</v>
      </c>
      <c r="E76" s="483">
        <v>3</v>
      </c>
      <c r="F76" s="484">
        <v>3.5</v>
      </c>
      <c r="G76" s="90" t="str">
        <f t="shared" ref="G76:G79" si="37">+IF(AND(ISBLANK(E76),ISBLANK(F76)),"Introducir Meta e Resultado",IF(ISBLANK(E76),"Introducir Meta",IF(ISBLANK(F76),"Introducir Resultado",IF(F76&gt;=E76,"Meta Conseguida","Meta Non Conseguida"))))</f>
        <v>Meta Conseguida</v>
      </c>
      <c r="H76" s="283"/>
      <c r="I76" s="483"/>
      <c r="J76" s="484"/>
      <c r="K76" s="90" t="str">
        <f t="shared" ref="K76:K79" si="38">+IF(AND(ISBLANK(I76),ISBLANK(J76)),"Introducir Meta e Resultado",IF(ISBLANK(I76),"Introducir Meta",IF(ISBLANK(J76),"Introducir Resultado",IF(J76&gt;=I76,"Meta Conseguida","Meta Non Conseguida"))))</f>
        <v>Introducir Meta e Resultado</v>
      </c>
      <c r="M76" s="483"/>
      <c r="N76" s="484"/>
      <c r="O76" s="90" t="str">
        <f t="shared" ref="O76:O79" si="39">+IF(AND(ISBLANK(M76),ISBLANK(N76)),"Introducir Meta e Resultado",IF(ISBLANK(M76),"Introducir Meta",IF(ISBLANK(N76),"Introducir Resultado",IF(N76&gt;=M76,"Meta Conseguida","Meta Non Conseguida"))))</f>
        <v>Introducir Meta e Resultado</v>
      </c>
    </row>
    <row r="77" spans="1:15" ht="82.8">
      <c r="A77" s="59" t="s">
        <v>141</v>
      </c>
      <c r="B77" s="93" t="s">
        <v>201</v>
      </c>
      <c r="C77" s="68" t="s">
        <v>9</v>
      </c>
      <c r="D77" s="457" t="s">
        <v>474</v>
      </c>
      <c r="E77" s="483">
        <v>3.7</v>
      </c>
      <c r="F77" s="484">
        <v>4.104166666666667</v>
      </c>
      <c r="G77" s="90" t="str">
        <f t="shared" si="37"/>
        <v>Meta Conseguida</v>
      </c>
      <c r="H77" s="283"/>
      <c r="I77" s="483"/>
      <c r="J77" s="484"/>
      <c r="K77" s="90" t="str">
        <f t="shared" si="38"/>
        <v>Introducir Meta e Resultado</v>
      </c>
      <c r="M77" s="483"/>
      <c r="N77" s="484"/>
      <c r="O77" s="90" t="str">
        <f t="shared" si="39"/>
        <v>Introducir Meta e Resultado</v>
      </c>
    </row>
    <row r="78" spans="1:15" ht="82.8">
      <c r="A78" s="59" t="s">
        <v>165</v>
      </c>
      <c r="B78" s="93" t="s">
        <v>202</v>
      </c>
      <c r="C78" s="68" t="s">
        <v>9</v>
      </c>
      <c r="D78" s="457" t="s">
        <v>475</v>
      </c>
      <c r="E78" s="483">
        <v>3</v>
      </c>
      <c r="F78" s="484">
        <v>5</v>
      </c>
      <c r="G78" s="90" t="str">
        <f t="shared" si="37"/>
        <v>Meta Conseguida</v>
      </c>
      <c r="H78" s="283"/>
      <c r="I78" s="483"/>
      <c r="J78" s="484"/>
      <c r="K78" s="90" t="str">
        <f t="shared" si="38"/>
        <v>Introducir Meta e Resultado</v>
      </c>
      <c r="M78" s="483"/>
      <c r="N78" s="484"/>
      <c r="O78" s="90" t="str">
        <f t="shared" si="39"/>
        <v>Introducir Meta e Resultado</v>
      </c>
    </row>
    <row r="79" spans="1:15" ht="82.8">
      <c r="A79" s="60" t="s">
        <v>166</v>
      </c>
      <c r="B79" s="94" t="s">
        <v>390</v>
      </c>
      <c r="C79" s="67" t="s">
        <v>9</v>
      </c>
      <c r="D79" s="457" t="s">
        <v>476</v>
      </c>
      <c r="E79" s="488">
        <v>3</v>
      </c>
      <c r="F79" s="487">
        <v>2.5</v>
      </c>
      <c r="G79" s="91" t="str">
        <f t="shared" si="37"/>
        <v>Meta Non Conseguida</v>
      </c>
      <c r="H79" s="283"/>
      <c r="I79" s="488"/>
      <c r="J79" s="487"/>
      <c r="K79" s="91" t="str">
        <f t="shared" si="38"/>
        <v>Introducir Meta e Resultado</v>
      </c>
      <c r="M79" s="488"/>
      <c r="N79" s="487"/>
      <c r="O79" s="91" t="str">
        <f t="shared" si="39"/>
        <v>Introducir Meta e Resultado</v>
      </c>
    </row>
    <row r="80" spans="1:15" ht="55.2">
      <c r="A80" s="106" t="s">
        <v>125</v>
      </c>
      <c r="B80" s="107" t="s">
        <v>129</v>
      </c>
      <c r="C80" s="107" t="s">
        <v>142</v>
      </c>
      <c r="D80" s="460" t="s">
        <v>334</v>
      </c>
      <c r="E80" s="405"/>
      <c r="F80" s="348">
        <v>0</v>
      </c>
      <c r="G80" s="95" t="str">
        <f>+IF(AND(ISBLANK(E80),ISBLANK(F80)),"Introducir Meta e Resultado",IF(ISBLANK(E80),"No hay Meta",IF(ISBLANK(F80),"Introducir Resultado",IF(F80&gt;=E80,"Meta Conseguida","Meta Non Conseguida"))))</f>
        <v>No hay Meta</v>
      </c>
      <c r="H80" s="3"/>
      <c r="I80" s="405"/>
      <c r="J80" s="348"/>
      <c r="K80" s="95" t="str">
        <f>+IF(AND(ISBLANK(I80),ISBLANK(J80)),"Introducir Meta e Resultado",IF(ISBLANK(I80),"Introducir Meta",IF(ISBLANK(J80),"Introducir Resultado",IF(J80&gt;=I80,"Meta Conseguida","Meta Non Conseguida"))))</f>
        <v>Introducir Meta e Resultado</v>
      </c>
      <c r="M80" s="405"/>
      <c r="N80" s="348"/>
      <c r="O80" s="95" t="str">
        <f>+IF(AND(ISBLANK(M80),ISBLANK(N80)),"Introducir Meta e Resultado",IF(ISBLANK(M80),"Introducir Meta",IF(ISBLANK(N80),"Introducir Resultado",IF(N80&gt;=M80,"Meta Conseguida","Meta Non Conseguida"))))</f>
        <v>Introducir Meta e Resultado</v>
      </c>
    </row>
    <row r="81" spans="1:15" ht="82.8">
      <c r="A81" s="106" t="s">
        <v>126</v>
      </c>
      <c r="B81" s="107" t="s">
        <v>53</v>
      </c>
      <c r="C81" s="107" t="s">
        <v>7</v>
      </c>
      <c r="D81" s="450" t="s">
        <v>477</v>
      </c>
      <c r="E81" s="402">
        <v>3</v>
      </c>
      <c r="F81" s="359">
        <v>4.3</v>
      </c>
      <c r="G81" s="89" t="str">
        <f>+IF(AND(ISBLANK(E81),ISBLANK(F81)),"Introducir Meta e Resultado",IF(ISBLANK(E81),"Introducir Meta",IF(ISBLANK(F81),"Introducir Resultado",IF(F81&gt;=E81,"Meta Conseguida","Meta Non Conseguida"))))</f>
        <v>Meta Conseguida</v>
      </c>
      <c r="H81" s="3"/>
      <c r="I81" s="402"/>
      <c r="J81" s="359"/>
      <c r="K81" s="89" t="str">
        <f>+IF(AND(ISBLANK(I81),ISBLANK(J81)),"Introducir Meta e Resultado",IF(ISBLANK(I81),"Introducir Meta",IF(ISBLANK(J81),"Introducir Resultado",IF(J81&gt;=I81,"Meta Conseguida","Meta Non Conseguida"))))</f>
        <v>Introducir Meta e Resultado</v>
      </c>
      <c r="M81" s="402"/>
      <c r="N81" s="359"/>
      <c r="O81" s="89" t="str">
        <f>+IF(AND(ISBLANK(M81),ISBLANK(N81)),"Introducir Meta e Resultado",IF(ISBLANK(M81),"Introducir Meta",IF(ISBLANK(N81),"Introducir Resultado",IF(N81&gt;=M81,"Meta Conseguida","Meta Non Conseguida"))))</f>
        <v>Introducir Meta e Resultado</v>
      </c>
    </row>
    <row r="82" spans="1:15" ht="36">
      <c r="A82" s="105" t="s">
        <v>155</v>
      </c>
      <c r="B82" s="99" t="s">
        <v>270</v>
      </c>
      <c r="C82" s="99" t="s">
        <v>11</v>
      </c>
      <c r="D82" s="455" t="s">
        <v>353</v>
      </c>
      <c r="E82" s="456">
        <f>+COUNTA(E83:E86)</f>
        <v>4</v>
      </c>
      <c r="F82" s="446">
        <f>+COUNTIF(G83:G86,"Meta Conseguida")</f>
        <v>4</v>
      </c>
      <c r="G82" s="92" t="str">
        <f>+IF(F82=0,"Ningunha Meta Alcanzada",IF(F82=E82,"Meta Totalmente Alcanzada",IF(F82&gt;0,"Meta Parcialmente Alcanzada")))</f>
        <v>Meta Totalmente Alcanzada</v>
      </c>
      <c r="H82" s="283"/>
      <c r="I82" s="456">
        <f>+COUNTA(I83:I86)</f>
        <v>0</v>
      </c>
      <c r="J82" s="446">
        <f>+COUNTIF(K83:K86,"Meta Conseguida")</f>
        <v>0</v>
      </c>
      <c r="K82" s="92" t="str">
        <f>+IF(J82=0,"Ningunha Meta Alcanzada",IF(J82=I82,"Meta Totalmente Alcanzada",IF(J82&gt;0,"Meta Parcialmente Alcanzada")))</f>
        <v>Ningunha Meta Alcanzada</v>
      </c>
      <c r="M82" s="456">
        <f>+COUNTA(M83:M86)</f>
        <v>0</v>
      </c>
      <c r="N82" s="446">
        <f>+COUNTIF(O83:O86,"Meta Conseguida")</f>
        <v>0</v>
      </c>
      <c r="O82" s="92" t="str">
        <f>+IF(N82=0,"Ningunha Meta Alcanzada",IF(N82=M82,"Meta Totalmente Alcanzada",IF(N82&gt;0,"Meta Parcialmente Alcanzada")))</f>
        <v>Ningunha Meta Alcanzada</v>
      </c>
    </row>
    <row r="83" spans="1:15" ht="82.8">
      <c r="A83" s="59" t="s">
        <v>271</v>
      </c>
      <c r="B83" s="93" t="s">
        <v>272</v>
      </c>
      <c r="C83" s="93" t="s">
        <v>11</v>
      </c>
      <c r="D83" s="457" t="s">
        <v>478</v>
      </c>
      <c r="E83" s="483">
        <v>3</v>
      </c>
      <c r="F83" s="484">
        <v>3.0434782608695654</v>
      </c>
      <c r="G83" s="90" t="str">
        <f t="shared" ref="G83:G86" si="40">+IF(AND(ISBLANK(E83),ISBLANK(F83)),"Introducir Meta e Resultado",IF(ISBLANK(E83),"Introducir Meta",IF(ISBLANK(F83),"Introducir Resultado",IF(F83&gt;=E83,"Meta Conseguida","Meta Non Conseguida"))))</f>
        <v>Meta Conseguida</v>
      </c>
      <c r="H83" s="283"/>
      <c r="I83" s="483"/>
      <c r="J83" s="484"/>
      <c r="K83" s="90" t="str">
        <f t="shared" ref="K83:K86" si="41">+IF(AND(ISBLANK(I83),ISBLANK(J83)),"Introducir Meta e Resultado",IF(ISBLANK(I83),"Introducir Meta",IF(ISBLANK(J83),"Introducir Resultado",IF(J83&gt;=I83,"Meta Conseguida","Meta Non Conseguida"))))</f>
        <v>Introducir Meta e Resultado</v>
      </c>
      <c r="M83" s="483"/>
      <c r="N83" s="484"/>
      <c r="O83" s="90" t="str">
        <f t="shared" ref="O83:O86" si="42">+IF(AND(ISBLANK(M83),ISBLANK(N83)),"Introducir Meta e Resultado",IF(ISBLANK(M83),"Introducir Meta",IF(ISBLANK(N83),"Introducir Resultado",IF(N83&gt;=M83,"Meta Conseguida","Meta Non Conseguida"))))</f>
        <v>Introducir Meta e Resultado</v>
      </c>
    </row>
    <row r="84" spans="1:15" ht="82.8">
      <c r="A84" s="59" t="s">
        <v>273</v>
      </c>
      <c r="B84" s="93" t="s">
        <v>274</v>
      </c>
      <c r="C84" s="93" t="s">
        <v>11</v>
      </c>
      <c r="D84" s="457" t="s">
        <v>479</v>
      </c>
      <c r="E84" s="483">
        <v>3.7</v>
      </c>
      <c r="F84" s="484">
        <v>4.1824324324324325</v>
      </c>
      <c r="G84" s="90" t="str">
        <f t="shared" si="40"/>
        <v>Meta Conseguida</v>
      </c>
      <c r="H84" s="283"/>
      <c r="I84" s="483"/>
      <c r="J84" s="484"/>
      <c r="K84" s="90" t="str">
        <f t="shared" si="41"/>
        <v>Introducir Meta e Resultado</v>
      </c>
      <c r="M84" s="483"/>
      <c r="N84" s="484"/>
      <c r="O84" s="90" t="str">
        <f t="shared" si="42"/>
        <v>Introducir Meta e Resultado</v>
      </c>
    </row>
    <row r="85" spans="1:15" ht="96.6">
      <c r="A85" s="59" t="s">
        <v>276</v>
      </c>
      <c r="B85" s="93" t="s">
        <v>275</v>
      </c>
      <c r="C85" s="93" t="s">
        <v>11</v>
      </c>
      <c r="D85" s="457" t="s">
        <v>480</v>
      </c>
      <c r="E85" s="483">
        <v>3</v>
      </c>
      <c r="F85" s="484">
        <v>3.4</v>
      </c>
      <c r="G85" s="90" t="str">
        <f t="shared" si="40"/>
        <v>Meta Conseguida</v>
      </c>
      <c r="H85" s="283"/>
      <c r="I85" s="483"/>
      <c r="J85" s="484"/>
      <c r="K85" s="90" t="str">
        <f t="shared" si="41"/>
        <v>Introducir Meta e Resultado</v>
      </c>
      <c r="M85" s="483"/>
      <c r="N85" s="484"/>
      <c r="O85" s="90" t="str">
        <f t="shared" si="42"/>
        <v>Introducir Meta e Resultado</v>
      </c>
    </row>
    <row r="86" spans="1:15" ht="82.8">
      <c r="A86" s="60" t="s">
        <v>276</v>
      </c>
      <c r="B86" s="93" t="s">
        <v>391</v>
      </c>
      <c r="C86" s="94" t="s">
        <v>11</v>
      </c>
      <c r="D86" s="457" t="s">
        <v>481</v>
      </c>
      <c r="E86" s="483">
        <v>3</v>
      </c>
      <c r="F86" s="484">
        <v>3</v>
      </c>
      <c r="G86" s="90" t="str">
        <f t="shared" si="40"/>
        <v>Meta Conseguida</v>
      </c>
      <c r="H86" s="283"/>
      <c r="I86" s="483"/>
      <c r="J86" s="484"/>
      <c r="K86" s="90" t="str">
        <f t="shared" si="41"/>
        <v>Introducir Meta e Resultado</v>
      </c>
      <c r="M86" s="483"/>
      <c r="N86" s="484"/>
      <c r="O86" s="90" t="str">
        <f t="shared" si="42"/>
        <v>Introducir Meta e Resultado</v>
      </c>
    </row>
    <row r="87" spans="1:15" ht="69">
      <c r="A87" s="108" t="s">
        <v>156</v>
      </c>
      <c r="B87" s="109" t="s">
        <v>203</v>
      </c>
      <c r="C87" s="109" t="s">
        <v>306</v>
      </c>
      <c r="D87" s="461" t="s">
        <v>482</v>
      </c>
      <c r="E87" s="406" t="s">
        <v>167</v>
      </c>
      <c r="F87" s="407">
        <v>45</v>
      </c>
      <c r="G87" s="95" t="str">
        <f t="shared" ref="G87:G88" si="43">+IF(ISBLANK(F87),"Introducir Resultado","Indicador Completado")</f>
        <v>Indicador Completado</v>
      </c>
      <c r="H87" s="3"/>
      <c r="I87" s="406" t="s">
        <v>167</v>
      </c>
      <c r="J87" s="407"/>
      <c r="K87" s="95" t="str">
        <f t="shared" ref="K87:K88" si="44">+IF(ISBLANK(J87),"Introducir Resultado","Indicador Completado")</f>
        <v>Introducir Resultado</v>
      </c>
      <c r="M87" s="406" t="s">
        <v>167</v>
      </c>
      <c r="N87" s="407"/>
      <c r="O87" s="95" t="str">
        <f t="shared" ref="O87:O88" si="45">+IF(ISBLANK(N87),"Introducir Resultado","Indicador Completado")</f>
        <v>Introducir Resultado</v>
      </c>
    </row>
    <row r="88" spans="1:15" ht="69">
      <c r="A88" s="108" t="s">
        <v>278</v>
      </c>
      <c r="B88" s="109" t="s">
        <v>157</v>
      </c>
      <c r="C88" s="109" t="s">
        <v>7</v>
      </c>
      <c r="D88" s="461" t="s">
        <v>483</v>
      </c>
      <c r="E88" s="406" t="s">
        <v>167</v>
      </c>
      <c r="F88" s="407">
        <v>50</v>
      </c>
      <c r="G88" s="95" t="str">
        <f t="shared" si="43"/>
        <v>Indicador Completado</v>
      </c>
      <c r="H88" s="3"/>
      <c r="I88" s="406" t="s">
        <v>167</v>
      </c>
      <c r="J88" s="407"/>
      <c r="K88" s="95" t="str">
        <f t="shared" si="44"/>
        <v>Introducir Resultado</v>
      </c>
      <c r="M88" s="406" t="s">
        <v>167</v>
      </c>
      <c r="N88" s="407"/>
      <c r="O88" s="95" t="str">
        <f t="shared" si="45"/>
        <v>Introducir Resultado</v>
      </c>
    </row>
    <row r="89" spans="1:15" s="53" customFormat="1" ht="18.75" customHeight="1" thickBot="1">
      <c r="A89" s="281"/>
      <c r="B89" s="282"/>
      <c r="C89" s="282"/>
      <c r="D89" s="462"/>
      <c r="E89" s="393"/>
      <c r="F89" s="408"/>
      <c r="G89" s="28"/>
      <c r="H89" s="2"/>
      <c r="I89" s="393"/>
      <c r="J89" s="408"/>
      <c r="K89" s="28"/>
      <c r="L89" s="2"/>
      <c r="M89" s="393"/>
      <c r="N89" s="408"/>
      <c r="O89" s="28"/>
    </row>
    <row r="90" spans="1:15" ht="18.75" customHeight="1" thickBot="1">
      <c r="A90" s="41" t="s">
        <v>26</v>
      </c>
      <c r="B90" s="42"/>
      <c r="C90" s="42"/>
      <c r="D90" s="463"/>
      <c r="E90" s="409"/>
      <c r="F90" s="409"/>
      <c r="G90" s="44"/>
      <c r="H90" s="53"/>
      <c r="I90" s="409"/>
      <c r="J90" s="409"/>
      <c r="K90" s="44"/>
      <c r="L90" s="53"/>
      <c r="M90" s="409"/>
      <c r="N90" s="409"/>
      <c r="O90" s="44"/>
    </row>
    <row r="91" spans="1:15" ht="24.9" customHeight="1">
      <c r="A91" s="97"/>
      <c r="B91" s="175"/>
      <c r="C91" s="175"/>
      <c r="D91" s="422"/>
      <c r="E91" s="393"/>
      <c r="F91" s="393"/>
      <c r="G91" s="28"/>
      <c r="I91" s="393"/>
      <c r="J91" s="393"/>
      <c r="K91" s="28"/>
      <c r="M91" s="393"/>
      <c r="N91" s="393"/>
      <c r="O91" s="28"/>
    </row>
    <row r="92" spans="1:15" ht="36">
      <c r="A92" s="105" t="s">
        <v>127</v>
      </c>
      <c r="B92" s="99" t="s">
        <v>392</v>
      </c>
      <c r="C92" s="99" t="s">
        <v>34</v>
      </c>
      <c r="D92" s="464" t="s">
        <v>354</v>
      </c>
      <c r="E92" s="426">
        <f>+COUNTA(G93:G94)-COUNTIF(G93:G94,"Non hai indicador")-COUNTIF(G93:G94,"Introducir Meta e Resultado")</f>
        <v>0</v>
      </c>
      <c r="F92" s="427">
        <f>+COUNTIF(G93:G94,"Meta Conseguida")</f>
        <v>0</v>
      </c>
      <c r="G92" s="92" t="str">
        <f>+IF(F92=0,"Ningunha Meta Alcanzada",IF(F92=E92,"Meta Totalmente Alcanzada",IF(F92&gt;0,"Meta Parcialmente Alcanzada")))</f>
        <v>Ningunha Meta Alcanzada</v>
      </c>
      <c r="I92" s="426">
        <f>+COUNTA(K93:K94)-COUNTIF(K93:K94,"Non hai indicador")-COUNTIF(K93:K94,"Introducir Meta e Resultado")</f>
        <v>0</v>
      </c>
      <c r="J92" s="427">
        <f>+COUNTIF(K93:K94,"Meta Conseguida")</f>
        <v>0</v>
      </c>
      <c r="K92" s="92" t="str">
        <f>+IF(J92=0,"Ningunha Meta Alcanzada",IF(J92=I92,"Meta Totalmente Alcanzada",IF(J92&gt;0,"Meta Parcialmente Alcanzada")))</f>
        <v>Ningunha Meta Alcanzada</v>
      </c>
      <c r="M92" s="426">
        <f>+COUNTA(O93:O94)-COUNTIF(O93:O94,"Non hai indicador")-COUNTIF(O93:O94,"Introducir Meta e Resultado")</f>
        <v>0</v>
      </c>
      <c r="N92" s="427">
        <f>+COUNTIF(O93:O94,"Meta Conseguida")</f>
        <v>0</v>
      </c>
      <c r="O92" s="92" t="str">
        <f>+IF(N92=0,"Ningunha Meta Alcanzada",IF(N92=M92,"Meta Totalmente Alcanzada",IF(N92&gt;0,"Meta Parcialmente Alcanzada")))</f>
        <v>Ningunha Meta Alcanzada</v>
      </c>
    </row>
    <row r="93" spans="1:15" ht="31.2">
      <c r="A93" s="59" t="s">
        <v>398</v>
      </c>
      <c r="B93" s="93" t="s">
        <v>399</v>
      </c>
      <c r="C93" s="68" t="s">
        <v>34</v>
      </c>
      <c r="D93" s="433" t="s">
        <v>335</v>
      </c>
      <c r="E93" s="363"/>
      <c r="F93" s="364"/>
      <c r="G93" s="90" t="str">
        <f t="shared" ref="G93:G94" si="46">+IF(AND(ISBLANK(E93),ISBLANK(F93)),"Introducir Meta e Resultado",IF(ISBLANK(E93),"Introducir Meta",IF(ISBLANK(F93),"Introducir Resultado",IF(F93&gt;=E93,"Meta Conseguida","Meta Non Conseguida"))))</f>
        <v>Introducir Meta e Resultado</v>
      </c>
      <c r="I93" s="363"/>
      <c r="J93" s="364"/>
      <c r="K93" s="90" t="str">
        <f t="shared" ref="K93:K94" si="47">+IF(AND(ISBLANK(I93),ISBLANK(J93)),"Introducir Meta e Resultado",IF(ISBLANK(I93),"Introducir Meta",IF(ISBLANK(J93),"Introducir Resultado",IF(J93&gt;=I93,"Meta Conseguida","Meta Non Conseguida"))))</f>
        <v>Introducir Meta e Resultado</v>
      </c>
      <c r="M93" s="363"/>
      <c r="N93" s="364"/>
      <c r="O93" s="90" t="str">
        <f t="shared" ref="O93:O94" si="48">+IF(AND(ISBLANK(M93),ISBLANK(N93)),"Introducir Meta e Resultado",IF(ISBLANK(M93),"Introducir Meta",IF(ISBLANK(N93),"Introducir Resultado",IF(N93&gt;=M93,"Meta Conseguida","Meta Non Conseguida"))))</f>
        <v>Introducir Meta e Resultado</v>
      </c>
    </row>
    <row r="94" spans="1:15" ht="31.2">
      <c r="A94" s="59" t="s">
        <v>400</v>
      </c>
      <c r="B94" s="93" t="s">
        <v>401</v>
      </c>
      <c r="C94" s="68" t="s">
        <v>34</v>
      </c>
      <c r="D94" s="433" t="s">
        <v>336</v>
      </c>
      <c r="E94" s="363"/>
      <c r="F94" s="364"/>
      <c r="G94" s="90" t="str">
        <f t="shared" si="46"/>
        <v>Introducir Meta e Resultado</v>
      </c>
      <c r="I94" s="363"/>
      <c r="J94" s="364"/>
      <c r="K94" s="90" t="str">
        <f t="shared" si="47"/>
        <v>Introducir Meta e Resultado</v>
      </c>
      <c r="M94" s="363"/>
      <c r="N94" s="364"/>
      <c r="O94" s="90" t="str">
        <f t="shared" si="48"/>
        <v>Introducir Meta e Resultado</v>
      </c>
    </row>
    <row r="95" spans="1:15">
      <c r="F95" s="202"/>
    </row>
    <row r="96" spans="1:15">
      <c r="F96" s="202"/>
    </row>
    <row r="97" spans="6:6">
      <c r="F97" s="202"/>
    </row>
  </sheetData>
  <sheetProtection formatCells="0" formatColumns="0" formatRows="0" autoFilter="0"/>
  <autoFilter ref="A5:C94" xr:uid="{00000000-0009-0000-0000-000004000000}"/>
  <mergeCells count="6">
    <mergeCell ref="M4:O4"/>
    <mergeCell ref="A4:B4"/>
    <mergeCell ref="A2:G2"/>
    <mergeCell ref="E4:G4"/>
    <mergeCell ref="C4:D4"/>
    <mergeCell ref="I4:K4"/>
  </mergeCells>
  <conditionalFormatting sqref="F1">
    <cfRule type="cellIs" dxfId="4831" priority="4630" operator="greaterThanOrEqual">
      <formula>$E1</formula>
    </cfRule>
    <cfRule type="cellIs" dxfId="4830" priority="4629" operator="lessThan">
      <formula>$E1</formula>
    </cfRule>
    <cfRule type="cellIs" dxfId="4829" priority="4628" operator="equal">
      <formula>0</formula>
    </cfRule>
  </conditionalFormatting>
  <conditionalFormatting sqref="F7">
    <cfRule type="cellIs" dxfId="4828" priority="327" operator="greaterThanOrEqual">
      <formula>E7</formula>
    </cfRule>
    <cfRule type="cellIs" dxfId="4827" priority="326" operator="lessThan">
      <formula>E7</formula>
    </cfRule>
    <cfRule type="cellIs" dxfId="4826" priority="325" operator="equal">
      <formula>0</formula>
    </cfRule>
  </conditionalFormatting>
  <conditionalFormatting sqref="F8">
    <cfRule type="cellIs" dxfId="4825" priority="289" operator="equal">
      <formula>0</formula>
    </cfRule>
    <cfRule type="cellIs" dxfId="4824" priority="290" operator="greaterThanOrEqual">
      <formula>E8</formula>
    </cfRule>
    <cfRule type="cellIs" dxfId="4823" priority="291" operator="lessThan">
      <formula>E8</formula>
    </cfRule>
  </conditionalFormatting>
  <conditionalFormatting sqref="F9">
    <cfRule type="cellIs" dxfId="4822" priority="312" operator="greaterThanOrEqual">
      <formula>E9</formula>
    </cfRule>
    <cfRule type="cellIs" dxfId="4821" priority="311" operator="lessThan">
      <formula>E9</formula>
    </cfRule>
  </conditionalFormatting>
  <conditionalFormatting sqref="F9:F11">
    <cfRule type="cellIs" dxfId="4820" priority="295" operator="equal">
      <formula>0</formula>
    </cfRule>
  </conditionalFormatting>
  <conditionalFormatting sqref="F10">
    <cfRule type="cellIs" dxfId="4819" priority="297" operator="greaterThanOrEqual">
      <formula>E10</formula>
    </cfRule>
    <cfRule type="cellIs" dxfId="4818" priority="296" operator="lessThan">
      <formula>E10</formula>
    </cfRule>
  </conditionalFormatting>
  <conditionalFormatting sqref="F11">
    <cfRule type="cellIs" dxfId="4817" priority="315" operator="greaterThanOrEqual">
      <formula>$E11</formula>
    </cfRule>
    <cfRule type="cellIs" dxfId="4816" priority="314" operator="lessThan">
      <formula>$E11</formula>
    </cfRule>
  </conditionalFormatting>
  <conditionalFormatting sqref="F12">
    <cfRule type="cellIs" dxfId="4815" priority="278" operator="greaterThanOrEqual">
      <formula>E12</formula>
    </cfRule>
    <cfRule type="cellIs" dxfId="4814" priority="279" operator="lessThan">
      <formula>E12</formula>
    </cfRule>
    <cfRule type="cellIs" dxfId="4813" priority="277" operator="equal">
      <formula>0</formula>
    </cfRule>
  </conditionalFormatting>
  <conditionalFormatting sqref="F13">
    <cfRule type="cellIs" dxfId="4812" priority="287" operator="lessThan">
      <formula>E13</formula>
    </cfRule>
    <cfRule type="cellIs" dxfId="4811" priority="288" operator="greaterThanOrEqual">
      <formula>E13</formula>
    </cfRule>
  </conditionalFormatting>
  <conditionalFormatting sqref="F13:F15">
    <cfRule type="cellIs" dxfId="4810" priority="258" operator="equal">
      <formula>0</formula>
    </cfRule>
  </conditionalFormatting>
  <conditionalFormatting sqref="F14">
    <cfRule type="cellIs" dxfId="4809" priority="284" operator="lessThan">
      <formula>E14</formula>
    </cfRule>
    <cfRule type="cellIs" dxfId="4808" priority="285" operator="greaterThanOrEqual">
      <formula>E14</formula>
    </cfRule>
  </conditionalFormatting>
  <conditionalFormatting sqref="F16">
    <cfRule type="cellIs" dxfId="4807" priority="305" operator="greaterThanOrEqual">
      <formula>E16</formula>
    </cfRule>
    <cfRule type="cellIs" dxfId="4806" priority="306" operator="lessThan">
      <formula>E16</formula>
    </cfRule>
    <cfRule type="cellIs" dxfId="4805" priority="304" operator="equal">
      <formula>0</formula>
    </cfRule>
  </conditionalFormatting>
  <conditionalFormatting sqref="F17">
    <cfRule type="cellIs" dxfId="4804" priority="309" operator="greaterThanOrEqual">
      <formula>E17</formula>
    </cfRule>
    <cfRule type="cellIs" dxfId="4803" priority="308" operator="lessThan">
      <formula>E17</formula>
    </cfRule>
  </conditionalFormatting>
  <conditionalFormatting sqref="F17:F18">
    <cfRule type="cellIs" dxfId="4802" priority="307" operator="equal">
      <formula>0</formula>
    </cfRule>
  </conditionalFormatting>
  <conditionalFormatting sqref="F18">
    <cfRule type="cellIs" dxfId="4801" priority="317" operator="lessThan">
      <formula>E18</formula>
    </cfRule>
    <cfRule type="cellIs" dxfId="4800" priority="318" operator="greaterThanOrEqual">
      <formula>E18</formula>
    </cfRule>
  </conditionalFormatting>
  <conditionalFormatting sqref="F20">
    <cfRule type="cellIs" dxfId="4799" priority="273" operator="lessThan">
      <formula>E20</formula>
    </cfRule>
    <cfRule type="cellIs" dxfId="4798" priority="272" operator="greaterThanOrEqual">
      <formula>E20</formula>
    </cfRule>
    <cfRule type="cellIs" dxfId="4797" priority="271" operator="equal">
      <formula>0</formula>
    </cfRule>
  </conditionalFormatting>
  <conditionalFormatting sqref="F21">
    <cfRule type="cellIs" dxfId="4796" priority="302" operator="lessThan">
      <formula>E21</formula>
    </cfRule>
    <cfRule type="cellIs" dxfId="4795" priority="303" operator="greaterThanOrEqual">
      <formula>E21</formula>
    </cfRule>
  </conditionalFormatting>
  <conditionalFormatting sqref="F21:F22">
    <cfRule type="cellIs" dxfId="4794" priority="298" operator="equal">
      <formula>0</formula>
    </cfRule>
  </conditionalFormatting>
  <conditionalFormatting sqref="F22">
    <cfRule type="cellIs" dxfId="4793" priority="299" operator="lessThan">
      <formula>E22</formula>
    </cfRule>
    <cfRule type="cellIs" dxfId="4792" priority="300" operator="greaterThanOrEqual">
      <formula>E22</formula>
    </cfRule>
  </conditionalFormatting>
  <conditionalFormatting sqref="F24">
    <cfRule type="cellIs" dxfId="4791" priority="1302" operator="lessThan">
      <formula>E24</formula>
    </cfRule>
    <cfRule type="cellIs" dxfId="4790" priority="1300" operator="equal">
      <formula>0</formula>
    </cfRule>
    <cfRule type="cellIs" dxfId="4789" priority="1301" operator="greaterThanOrEqual">
      <formula>E24</formula>
    </cfRule>
  </conditionalFormatting>
  <conditionalFormatting sqref="F25">
    <cfRule type="cellIs" dxfId="4788" priority="1288" operator="equal">
      <formula>0</formula>
    </cfRule>
    <cfRule type="cellIs" dxfId="4787" priority="1289" operator="lessThan">
      <formula>E25</formula>
    </cfRule>
    <cfRule type="cellIs" dxfId="4786" priority="1290" operator="greaterThanOrEqual">
      <formula>E25</formula>
    </cfRule>
  </conditionalFormatting>
  <conditionalFormatting sqref="F26">
    <cfRule type="cellIs" dxfId="4785" priority="1291" operator="equal">
      <formula>0</formula>
    </cfRule>
    <cfRule type="cellIs" dxfId="4784" priority="1293" operator="greaterThan">
      <formula>E26</formula>
    </cfRule>
    <cfRule type="cellIs" dxfId="4783" priority="1292" operator="lessThanOrEqual">
      <formula>E26</formula>
    </cfRule>
  </conditionalFormatting>
  <conditionalFormatting sqref="F27:F30">
    <cfRule type="cellIs" dxfId="4782" priority="1276" operator="equal">
      <formula>0</formula>
    </cfRule>
    <cfRule type="cellIs" dxfId="4781" priority="1277" operator="lessThan">
      <formula>$E27</formula>
    </cfRule>
    <cfRule type="cellIs" dxfId="4780" priority="1278" operator="greaterThanOrEqual">
      <formula>$E27</formula>
    </cfRule>
  </conditionalFormatting>
  <conditionalFormatting sqref="F32">
    <cfRule type="cellIs" dxfId="4779" priority="1383" operator="greaterThanOrEqual">
      <formula>E32</formula>
    </cfRule>
    <cfRule type="cellIs" dxfId="4778" priority="1382" operator="lessThan">
      <formula>E32</formula>
    </cfRule>
  </conditionalFormatting>
  <conditionalFormatting sqref="F32:F33">
    <cfRule type="cellIs" dxfId="4777" priority="1381" operator="equal">
      <formula>0</formula>
    </cfRule>
  </conditionalFormatting>
  <conditionalFormatting sqref="F33">
    <cfRule type="cellIs" dxfId="4776" priority="1386" operator="greaterThanOrEqual">
      <formula>E33</formula>
    </cfRule>
    <cfRule type="cellIs" dxfId="4775" priority="1385" operator="lessThan">
      <formula>E33</formula>
    </cfRule>
  </conditionalFormatting>
  <conditionalFormatting sqref="F35">
    <cfRule type="cellIs" dxfId="4774" priority="1379" operator="lessThan">
      <formula>E35</formula>
    </cfRule>
    <cfRule type="cellIs" dxfId="4773" priority="1380" operator="greaterThanOrEqual">
      <formula>E35</formula>
    </cfRule>
  </conditionalFormatting>
  <conditionalFormatting sqref="F35:F36">
    <cfRule type="cellIs" dxfId="4772" priority="1372" operator="equal">
      <formula>0</formula>
    </cfRule>
  </conditionalFormatting>
  <conditionalFormatting sqref="F36">
    <cfRule type="cellIs" dxfId="4771" priority="1373" operator="lessThan">
      <formula>E36</formula>
    </cfRule>
    <cfRule type="cellIs" dxfId="4770" priority="1374" operator="greaterThanOrEqual">
      <formula>E36</formula>
    </cfRule>
  </conditionalFormatting>
  <conditionalFormatting sqref="F37">
    <cfRule type="cellIs" dxfId="4769" priority="1462" operator="equal">
      <formula>0</formula>
    </cfRule>
    <cfRule type="cellIs" dxfId="4768" priority="1464" operator="greaterThanOrEqual">
      <formula>$E37</formula>
    </cfRule>
    <cfRule type="cellIs" dxfId="4767" priority="1463" operator="lessThan">
      <formula>$E37</formula>
    </cfRule>
  </conditionalFormatting>
  <conditionalFormatting sqref="F38:F40">
    <cfRule type="cellIs" dxfId="4766" priority="1361" operator="lessThan">
      <formula>E38</formula>
    </cfRule>
    <cfRule type="cellIs" dxfId="4765" priority="1360" operator="equal">
      <formula>0</formula>
    </cfRule>
    <cfRule type="cellIs" dxfId="4764" priority="1362" operator="greaterThanOrEqual">
      <formula>E38</formula>
    </cfRule>
  </conditionalFormatting>
  <conditionalFormatting sqref="F46">
    <cfRule type="cellIs" dxfId="4763" priority="1456" operator="equal">
      <formula>0</formula>
    </cfRule>
    <cfRule type="cellIs" dxfId="4762" priority="1458" operator="greaterThanOrEqual">
      <formula>E46</formula>
    </cfRule>
    <cfRule type="cellIs" dxfId="4761" priority="1457" operator="lessThan">
      <formula>E46</formula>
    </cfRule>
  </conditionalFormatting>
  <conditionalFormatting sqref="F47:F51">
    <cfRule type="cellIs" dxfId="4760" priority="49" operator="equal">
      <formula>0</formula>
    </cfRule>
    <cfRule type="cellIs" dxfId="4759" priority="50" operator="lessThan">
      <formula>E47</formula>
    </cfRule>
    <cfRule type="cellIs" dxfId="4758" priority="51" operator="greaterThanOrEqual">
      <formula>E47</formula>
    </cfRule>
  </conditionalFormatting>
  <conditionalFormatting sqref="F50:F51">
    <cfRule type="cellIs" dxfId="4757" priority="13" operator="equal">
      <formula>0</formula>
    </cfRule>
    <cfRule type="cellIs" dxfId="4756" priority="14" operator="lessThan">
      <formula>E50</formula>
    </cfRule>
    <cfRule type="cellIs" dxfId="4755" priority="15" operator="greaterThanOrEqual">
      <formula>E50</formula>
    </cfRule>
  </conditionalFormatting>
  <conditionalFormatting sqref="F52:F53">
    <cfRule type="cellIs" dxfId="4754" priority="1354" operator="equal">
      <formula>0</formula>
    </cfRule>
    <cfRule type="cellIs" dxfId="4753" priority="1355" operator="lessThanOrEqual">
      <formula>E52</formula>
    </cfRule>
    <cfRule type="cellIs" dxfId="4752" priority="1356" operator="greaterThan">
      <formula>E52</formula>
    </cfRule>
  </conditionalFormatting>
  <conditionalFormatting sqref="F54">
    <cfRule type="cellIs" dxfId="4751" priority="1446" operator="greaterThanOrEqual">
      <formula>$E54</formula>
    </cfRule>
    <cfRule type="cellIs" dxfId="4750" priority="1445" operator="lessThan">
      <formula>$E54</formula>
    </cfRule>
    <cfRule type="cellIs" dxfId="4749" priority="1444" operator="equal">
      <formula>0</formula>
    </cfRule>
  </conditionalFormatting>
  <conditionalFormatting sqref="F55:F58">
    <cfRule type="cellIs" dxfId="4748" priority="1215" operator="greaterThanOrEqual">
      <formula>E55</formula>
    </cfRule>
    <cfRule type="cellIs" dxfId="4747" priority="1214" operator="lessThan">
      <formula>E55</formula>
    </cfRule>
    <cfRule type="cellIs" dxfId="4746" priority="1213" operator="equal">
      <formula>0</formula>
    </cfRule>
  </conditionalFormatting>
  <conditionalFormatting sqref="F59">
    <cfRule type="cellIs" dxfId="4745" priority="1435" operator="equal">
      <formula>0</formula>
    </cfRule>
    <cfRule type="cellIs" dxfId="4744" priority="1436" operator="lessThan">
      <formula>E59</formula>
    </cfRule>
    <cfRule type="cellIs" dxfId="4743" priority="1437" operator="greaterThanOrEqual">
      <formula>E59</formula>
    </cfRule>
  </conditionalFormatting>
  <conditionalFormatting sqref="F60:F63">
    <cfRule type="cellIs" dxfId="4742" priority="1184" operator="lessThan">
      <formula>E60</formula>
    </cfRule>
    <cfRule type="cellIs" dxfId="4741" priority="1185" operator="greaterThanOrEqual">
      <formula>E60</formula>
    </cfRule>
  </conditionalFormatting>
  <conditionalFormatting sqref="F60:F64">
    <cfRule type="cellIs" dxfId="4740" priority="1183" operator="equal">
      <formula>0</formula>
    </cfRule>
  </conditionalFormatting>
  <conditionalFormatting sqref="F64">
    <cfRule type="cellIs" dxfId="4739" priority="1394" operator="lessThan">
      <formula>E64</formula>
    </cfRule>
    <cfRule type="cellIs" dxfId="4738" priority="1395" operator="greaterThanOrEqual">
      <formula>E64</formula>
    </cfRule>
  </conditionalFormatting>
  <conditionalFormatting sqref="F65">
    <cfRule type="cellIs" dxfId="4737" priority="1428" operator="greaterThanOrEqual">
      <formula>$E65</formula>
    </cfRule>
    <cfRule type="cellIs" dxfId="4736" priority="1427" operator="lessThan">
      <formula>$E65</formula>
    </cfRule>
    <cfRule type="cellIs" dxfId="4735" priority="1426" operator="equal">
      <formula>0</formula>
    </cfRule>
  </conditionalFormatting>
  <conditionalFormatting sqref="F66:F69">
    <cfRule type="cellIs" dxfId="4734" priority="1201" operator="equal">
      <formula>0</formula>
    </cfRule>
    <cfRule type="cellIs" dxfId="4733" priority="1202" operator="lessThan">
      <formula>E66</formula>
    </cfRule>
    <cfRule type="cellIs" dxfId="4732" priority="1203" operator="greaterThanOrEqual">
      <formula>E66</formula>
    </cfRule>
  </conditionalFormatting>
  <conditionalFormatting sqref="F71">
    <cfRule type="cellIs" dxfId="4731" priority="1110" operator="equal">
      <formula>0</formula>
    </cfRule>
    <cfRule type="cellIs" dxfId="4730" priority="1112" operator="greaterThanOrEqual">
      <formula>E71</formula>
    </cfRule>
    <cfRule type="cellIs" dxfId="4729" priority="1111" operator="lessThan">
      <formula>E71</formula>
    </cfRule>
  </conditionalFormatting>
  <conditionalFormatting sqref="F73">
    <cfRule type="cellIs" dxfId="4728" priority="1109" operator="greaterThanOrEqual">
      <formula>E73</formula>
    </cfRule>
    <cfRule type="cellIs" dxfId="4727" priority="1108" operator="lessThan">
      <formula>E73</formula>
    </cfRule>
  </conditionalFormatting>
  <conditionalFormatting sqref="F73:F74">
    <cfRule type="cellIs" dxfId="4726" priority="1104" operator="equal">
      <formula>0</formula>
    </cfRule>
  </conditionalFormatting>
  <conditionalFormatting sqref="F74">
    <cfRule type="cellIs" dxfId="4725" priority="1105" operator="lessThan">
      <formula>E74</formula>
    </cfRule>
    <cfRule type="cellIs" dxfId="4724" priority="1106" operator="greaterThanOrEqual">
      <formula>E74</formula>
    </cfRule>
  </conditionalFormatting>
  <conditionalFormatting sqref="F75">
    <cfRule type="cellIs" dxfId="4723" priority="1416" operator="greaterThanOrEqual">
      <formula>$E75</formula>
    </cfRule>
    <cfRule type="cellIs" dxfId="4722" priority="1415" operator="lessThan">
      <formula>$E75</formula>
    </cfRule>
    <cfRule type="cellIs" dxfId="4721" priority="1414" operator="equal">
      <formula>0</formula>
    </cfRule>
  </conditionalFormatting>
  <conditionalFormatting sqref="F76:F79">
    <cfRule type="cellIs" dxfId="4720" priority="1329" operator="greaterThanOrEqual">
      <formula>E76</formula>
    </cfRule>
    <cfRule type="cellIs" dxfId="4719" priority="1328" operator="lessThan">
      <formula>E76</formula>
    </cfRule>
  </conditionalFormatting>
  <conditionalFormatting sqref="F76:F81">
    <cfRule type="cellIs" dxfId="4718" priority="1101" operator="equal">
      <formula>0</formula>
    </cfRule>
  </conditionalFormatting>
  <conditionalFormatting sqref="F80">
    <cfRule type="cellIs" dxfId="4717" priority="1115" operator="greaterThanOrEqual">
      <formula>E80</formula>
    </cfRule>
    <cfRule type="cellIs" dxfId="4716" priority="1114" operator="lessThan">
      <formula>E80</formula>
    </cfRule>
  </conditionalFormatting>
  <conditionalFormatting sqref="F81">
    <cfRule type="cellIs" dxfId="4715" priority="1102" operator="lessThan">
      <formula>E81</formula>
    </cfRule>
    <cfRule type="cellIs" dxfId="4714" priority="1103" operator="greaterThanOrEqual">
      <formula>E81</formula>
    </cfRule>
  </conditionalFormatting>
  <conditionalFormatting sqref="F82">
    <cfRule type="cellIs" dxfId="4713" priority="1307" operator="lessThan">
      <formula>$E82</formula>
    </cfRule>
    <cfRule type="cellIs" dxfId="4712" priority="1306" operator="equal">
      <formula>0</formula>
    </cfRule>
    <cfRule type="cellIs" dxfId="4711" priority="1308" operator="greaterThanOrEqual">
      <formula>$E82</formula>
    </cfRule>
  </conditionalFormatting>
  <conditionalFormatting sqref="F83:F86">
    <cfRule type="cellIs" dxfId="4710" priority="1190" operator="lessThan">
      <formula>E83</formula>
    </cfRule>
    <cfRule type="cellIs" dxfId="4709" priority="1189" operator="equal">
      <formula>0</formula>
    </cfRule>
    <cfRule type="cellIs" dxfId="4708" priority="1191" operator="greaterThanOrEqual">
      <formula>E83</formula>
    </cfRule>
  </conditionalFormatting>
  <conditionalFormatting sqref="F92">
    <cfRule type="cellIs" dxfId="4707" priority="1275" operator="greaterThanOrEqual">
      <formula>E92</formula>
    </cfRule>
    <cfRule type="cellIs" dxfId="4706" priority="1274" operator="lessThan">
      <formula>E92</formula>
    </cfRule>
    <cfRule type="cellIs" dxfId="4705" priority="1273" operator="equal">
      <formula>0</formula>
    </cfRule>
  </conditionalFormatting>
  <conditionalFormatting sqref="F93:F94 J93:J94 N93:N94">
    <cfRule type="cellIs" dxfId="4704" priority="1095" operator="equal">
      <formula>0</formula>
    </cfRule>
    <cfRule type="cellIs" dxfId="4703" priority="1096" operator="lessThan">
      <formula>E93</formula>
    </cfRule>
    <cfRule type="cellIs" dxfId="4702" priority="1097" operator="greaterThanOrEqual">
      <formula>E93</formula>
    </cfRule>
  </conditionalFormatting>
  <conditionalFormatting sqref="G7">
    <cfRule type="cellIs" dxfId="4701" priority="270" operator="equal">
      <formula>"Meta non Conseguida"</formula>
    </cfRule>
    <cfRule type="cellIs" dxfId="4700" priority="269" operator="equal">
      <formula>"Meta Conseguida"</formula>
    </cfRule>
    <cfRule type="cellIs" dxfId="4699" priority="268" operator="equal">
      <formula>"Introducir resultado"</formula>
    </cfRule>
  </conditionalFormatting>
  <conditionalFormatting sqref="G8">
    <cfRule type="cellIs" dxfId="4698" priority="294" operator="equal">
      <formula>"Ningunha Meta Alcanzada"</formula>
    </cfRule>
    <cfRule type="cellIs" dxfId="4697" priority="292" operator="equal">
      <formula>"Meta Totalmente Alcanzada"</formula>
    </cfRule>
    <cfRule type="cellIs" dxfId="4696" priority="293" operator="equal">
      <formula>"Meta Parcialmente Alcanzada"</formula>
    </cfRule>
  </conditionalFormatting>
  <conditionalFormatting sqref="G9:G10">
    <cfRule type="cellIs" dxfId="4695" priority="265" operator="equal">
      <formula>"Introducir resultado"</formula>
    </cfRule>
    <cfRule type="cellIs" dxfId="4694" priority="267" operator="equal">
      <formula>"Meta non Conseguida"</formula>
    </cfRule>
    <cfRule type="cellIs" dxfId="4693" priority="266" operator="equal">
      <formula>"Meta Conseguida"</formula>
    </cfRule>
  </conditionalFormatting>
  <conditionalFormatting sqref="G12">
    <cfRule type="cellIs" dxfId="4692" priority="281" operator="equal">
      <formula>"Meta Parcialmente Alcanzada"</formula>
    </cfRule>
    <cfRule type="cellIs" dxfId="4691" priority="282" operator="equal">
      <formula>"Ningunha Meta Alcanzada"</formula>
    </cfRule>
    <cfRule type="cellIs" dxfId="4690" priority="280" operator="equal">
      <formula>"Meta Totalmente Alcanzada"</formula>
    </cfRule>
  </conditionalFormatting>
  <conditionalFormatting sqref="G13:G14">
    <cfRule type="cellIs" dxfId="4689" priority="261" operator="equal">
      <formula>"Meta non Conseguida"</formula>
    </cfRule>
    <cfRule type="cellIs" dxfId="4688" priority="260" operator="equal">
      <formula>"Meta Conseguida"</formula>
    </cfRule>
  </conditionalFormatting>
  <conditionalFormatting sqref="G13:G15">
    <cfRule type="cellIs" dxfId="4687" priority="255" operator="equal">
      <formula>"Introducir resultado"</formula>
    </cfRule>
  </conditionalFormatting>
  <conditionalFormatting sqref="G15">
    <cfRule type="cellIs" dxfId="4686" priority="257" operator="equal">
      <formula>"Meta no Conseguida"</formula>
    </cfRule>
    <cfRule type="cellIs" dxfId="4685" priority="256" operator="equal">
      <formula>"Resultado Introducido"</formula>
    </cfRule>
  </conditionalFormatting>
  <conditionalFormatting sqref="G16">
    <cfRule type="cellIs" dxfId="4684" priority="319" operator="equal">
      <formula>"Meta Totalmente Alcanzada"</formula>
    </cfRule>
    <cfRule type="cellIs" dxfId="4683" priority="320" operator="equal">
      <formula>"Meta Parcialmente Alcanzada"</formula>
    </cfRule>
    <cfRule type="cellIs" dxfId="4682" priority="321" operator="equal">
      <formula>"Ningunha Meta Alcanzada"</formula>
    </cfRule>
  </conditionalFormatting>
  <conditionalFormatting sqref="G17:G18">
    <cfRule type="cellIs" dxfId="4681" priority="250" operator="equal">
      <formula>"Meta Conseguida"</formula>
    </cfRule>
    <cfRule type="cellIs" dxfId="4680" priority="251" operator="equal">
      <formula>"Meta non Conseguida"</formula>
    </cfRule>
    <cfRule type="cellIs" dxfId="4679" priority="249" operator="equal">
      <formula>"Introducir resultado"</formula>
    </cfRule>
  </conditionalFormatting>
  <conditionalFormatting sqref="G20">
    <cfRule type="cellIs" dxfId="4678" priority="274" operator="equal">
      <formula>"Meta Totalmente Alcanzada"</formula>
    </cfRule>
    <cfRule type="cellIs" dxfId="4677" priority="276" operator="equal">
      <formula>"Ningunha Meta Alcanzada"</formula>
    </cfRule>
    <cfRule type="cellIs" dxfId="4676" priority="275" operator="equal">
      <formula>"Meta Parcialmente Alcanzada"</formula>
    </cfRule>
  </conditionalFormatting>
  <conditionalFormatting sqref="G21:G22">
    <cfRule type="cellIs" dxfId="4675" priority="244" operator="equal">
      <formula>"Meta Conseguida"</formula>
    </cfRule>
    <cfRule type="cellIs" dxfId="4674" priority="243" operator="equal">
      <formula>"Introducir resultado"</formula>
    </cfRule>
    <cfRule type="cellIs" dxfId="4673" priority="245" operator="equal">
      <formula>"Meta non Conseguida"</formula>
    </cfRule>
  </conditionalFormatting>
  <conditionalFormatting sqref="G24">
    <cfRule type="cellIs" dxfId="4672" priority="1299" operator="equal">
      <formula>"Ningunha Meta Alcanzada"</formula>
    </cfRule>
    <cfRule type="cellIs" dxfId="4671" priority="1298" operator="equal">
      <formula>"Meta Parcialmente Alcanzada"</formula>
    </cfRule>
    <cfRule type="cellIs" dxfId="4670" priority="1297" operator="equal">
      <formula>"Meta Totalmente Alcanzada"</formula>
    </cfRule>
  </conditionalFormatting>
  <conditionalFormatting sqref="G25:G30">
    <cfRule type="cellIs" dxfId="4669" priority="1148" operator="equal">
      <formula>"Meta non Conseguida"</formula>
    </cfRule>
    <cfRule type="cellIs" dxfId="4668" priority="1147" operator="equal">
      <formula>"Meta Conseguida"</formula>
    </cfRule>
    <cfRule type="cellIs" dxfId="4667" priority="1146" operator="equal">
      <formula>"Introducir resultado"</formula>
    </cfRule>
  </conditionalFormatting>
  <conditionalFormatting sqref="G32:G33">
    <cfRule type="cellIs" dxfId="4666" priority="1143" operator="equal">
      <formula>"Introducir resultado"</formula>
    </cfRule>
    <cfRule type="cellIs" dxfId="4665" priority="1145" operator="equal">
      <formula>"Meta non Conseguida"</formula>
    </cfRule>
    <cfRule type="cellIs" dxfId="4664" priority="1144" operator="equal">
      <formula>"Meta Conseguida"</formula>
    </cfRule>
  </conditionalFormatting>
  <conditionalFormatting sqref="G35:G36">
    <cfRule type="cellIs" dxfId="4663" priority="1153" operator="equal">
      <formula>"Meta Conseguida"</formula>
    </cfRule>
    <cfRule type="cellIs" dxfId="4662" priority="1152" operator="equal">
      <formula>"Introducir resultado"</formula>
    </cfRule>
    <cfRule type="cellIs" dxfId="4661" priority="1154" operator="equal">
      <formula>"Meta non Conseguida"</formula>
    </cfRule>
  </conditionalFormatting>
  <conditionalFormatting sqref="G37">
    <cfRule type="cellIs" dxfId="4660" priority="1408" operator="equal">
      <formula>"Meta Totalmente Alcanzada"</formula>
    </cfRule>
    <cfRule type="cellIs" dxfId="4659" priority="1409" operator="equal">
      <formula>"Meta Parcialmente Alcanzada"</formula>
    </cfRule>
    <cfRule type="cellIs" dxfId="4658" priority="1410" operator="equal">
      <formula>"Ningunha Meta Alcanzada"</formula>
    </cfRule>
  </conditionalFormatting>
  <conditionalFormatting sqref="G38:G40">
    <cfRule type="cellIs" dxfId="4657" priority="1364" operator="equal">
      <formula>"Meta Conseguida"</formula>
    </cfRule>
    <cfRule type="cellIs" dxfId="4656" priority="1365" operator="equal">
      <formula>"Meta non Conseguida"</formula>
    </cfRule>
  </conditionalFormatting>
  <conditionalFormatting sqref="G38:G41">
    <cfRule type="cellIs" dxfId="4655" priority="1357" operator="equal">
      <formula>"Introducir resultado"</formula>
    </cfRule>
  </conditionalFormatting>
  <conditionalFormatting sqref="G41">
    <cfRule type="cellIs" dxfId="4654" priority="1359" operator="equal">
      <formula>"Meta no Conseguida"</formula>
    </cfRule>
    <cfRule type="cellIs" dxfId="4653" priority="1358" operator="equal">
      <formula>"Indicador Completado"</formula>
    </cfRule>
  </conditionalFormatting>
  <conditionalFormatting sqref="G46">
    <cfRule type="cellIs" dxfId="4652" priority="1405" operator="equal">
      <formula>"Meta Totalmente Alcanzada"</formula>
    </cfRule>
    <cfRule type="cellIs" dxfId="4651" priority="1406" operator="equal">
      <formula>"Meta Parcialmente Alcanzada"</formula>
    </cfRule>
    <cfRule type="cellIs" dxfId="4650" priority="1407" operator="equal">
      <formula>"Ningunha Meta Alcanzada"</formula>
    </cfRule>
  </conditionalFormatting>
  <conditionalFormatting sqref="G47">
    <cfRule type="cellIs" dxfId="4649" priority="1461" operator="equal">
      <formula>"Meta noN Conseguida"</formula>
    </cfRule>
  </conditionalFormatting>
  <conditionalFormatting sqref="G47:G53">
    <cfRule type="cellIs" dxfId="4648" priority="17" operator="equal">
      <formula>"Meta Conseguida"</formula>
    </cfRule>
    <cfRule type="cellIs" dxfId="4647" priority="16" operator="equal">
      <formula>"Introducir resultado"</formula>
    </cfRule>
  </conditionalFormatting>
  <conditionalFormatting sqref="G48:G53">
    <cfRule type="cellIs" dxfId="4646" priority="18" operator="equal">
      <formula>"Meta non Conseguida"</formula>
    </cfRule>
  </conditionalFormatting>
  <conditionalFormatting sqref="G54">
    <cfRule type="cellIs" dxfId="4645" priority="1403" operator="equal">
      <formula>"Meta Parcialmente Alcanzada"</formula>
    </cfRule>
    <cfRule type="cellIs" dxfId="4644" priority="1404" operator="equal">
      <formula>"Ningunha Meta Alcanzada"</formula>
    </cfRule>
    <cfRule type="cellIs" dxfId="4643" priority="1402" operator="equal">
      <formula>"Meta Totalmente Alcanzada"</formula>
    </cfRule>
  </conditionalFormatting>
  <conditionalFormatting sqref="G55:G58">
    <cfRule type="cellIs" dxfId="4642" priority="1412" operator="equal">
      <formula>"Meta Conseguida"</formula>
    </cfRule>
    <cfRule type="cellIs" dxfId="4641" priority="1413" operator="equal">
      <formula>"Meta non Conseguida"</formula>
    </cfRule>
    <cfRule type="cellIs" dxfId="4640" priority="1411" operator="equal">
      <formula>"Introducir resultado"</formula>
    </cfRule>
  </conditionalFormatting>
  <conditionalFormatting sqref="G59">
    <cfRule type="cellIs" dxfId="4639" priority="1439" operator="equal">
      <formula>"Meta Parcialmente Alcanzada"</formula>
    </cfRule>
    <cfRule type="cellIs" dxfId="4638" priority="1438" operator="equal">
      <formula>"Meta Totalmente Alcanzada"</formula>
    </cfRule>
    <cfRule type="cellIs" dxfId="4637" priority="1440" operator="equal">
      <formula>"Ningunha Meta Alcanzada"</formula>
    </cfRule>
  </conditionalFormatting>
  <conditionalFormatting sqref="G60:G64">
    <cfRule type="cellIs" dxfId="4636" priority="1137" operator="equal">
      <formula>"Introducir resultado"</formula>
    </cfRule>
    <cfRule type="cellIs" dxfId="4635" priority="1138" operator="equal">
      <formula>"Meta Conseguida"</formula>
    </cfRule>
    <cfRule type="cellIs" dxfId="4634" priority="1139" operator="equal">
      <formula>"Meta non Conseguida"</formula>
    </cfRule>
  </conditionalFormatting>
  <conditionalFormatting sqref="G65">
    <cfRule type="cellIs" dxfId="4633" priority="1429" operator="equal">
      <formula>"Meta Totalmente Alcanzada"</formula>
    </cfRule>
    <cfRule type="cellIs" dxfId="4632" priority="1430" operator="equal">
      <formula>"Meta Parcialmente Alcanzada"</formula>
    </cfRule>
    <cfRule type="cellIs" dxfId="4631" priority="1431" operator="equal">
      <formula>"Ningunha Meta Alcanzada"</formula>
    </cfRule>
  </conditionalFormatting>
  <conditionalFormatting sqref="G66:G69">
    <cfRule type="cellIs" dxfId="4630" priority="1352" operator="equal">
      <formula>"Meta Conseguida"</formula>
    </cfRule>
    <cfRule type="cellIs" dxfId="4629" priority="1353" operator="equal">
      <formula>"Meta non Conseguida"</formula>
    </cfRule>
  </conditionalFormatting>
  <conditionalFormatting sqref="G66:G74">
    <cfRule type="cellIs" dxfId="4628" priority="1122" operator="equal">
      <formula>"Introducir resultado"</formula>
    </cfRule>
  </conditionalFormatting>
  <conditionalFormatting sqref="G70">
    <cfRule type="cellIs" dxfId="4627" priority="1135" operator="equal">
      <formula>"Indicador Completado"</formula>
    </cfRule>
    <cfRule type="cellIs" dxfId="4626" priority="1136" operator="equal">
      <formula>"Meta no Conseguida"</formula>
    </cfRule>
  </conditionalFormatting>
  <conditionalFormatting sqref="G71">
    <cfRule type="cellIs" dxfId="4625" priority="1129" operator="equal">
      <formula>"Meta Conseguida"</formula>
    </cfRule>
    <cfRule type="cellIs" dxfId="4624" priority="1130" operator="equal">
      <formula>"Meta non Conseguida"</formula>
    </cfRule>
  </conditionalFormatting>
  <conditionalFormatting sqref="G72">
    <cfRule type="cellIs" dxfId="4623" priority="1132" operator="equal">
      <formula>"Indicador Completado"</formula>
    </cfRule>
    <cfRule type="cellIs" dxfId="4622" priority="1133" operator="equal">
      <formula>"Meta no Conseguida"</formula>
    </cfRule>
  </conditionalFormatting>
  <conditionalFormatting sqref="G73:G74">
    <cfRule type="cellIs" dxfId="4621" priority="1123" operator="equal">
      <formula>"Meta Conseguida"</formula>
    </cfRule>
    <cfRule type="cellIs" dxfId="4620" priority="1124" operator="equal">
      <formula>"Meta non Conseguida"</formula>
    </cfRule>
  </conditionalFormatting>
  <conditionalFormatting sqref="G75">
    <cfRule type="cellIs" dxfId="4619" priority="1419" operator="equal">
      <formula>"Ningunha Meta Alcanzada"</formula>
    </cfRule>
    <cfRule type="cellIs" dxfId="4618" priority="1417" operator="equal">
      <formula>"Meta Totalmente Alcanzada"</formula>
    </cfRule>
    <cfRule type="cellIs" dxfId="4617" priority="1418" operator="equal">
      <formula>"Meta Parcialmente Alcanzada"</formula>
    </cfRule>
  </conditionalFormatting>
  <conditionalFormatting sqref="G76:G81">
    <cfRule type="cellIs" dxfId="4616" priority="1118" operator="equal">
      <formula>"Meta non Conseguida"</formula>
    </cfRule>
    <cfRule type="cellIs" dxfId="4615" priority="1117" operator="equal">
      <formula>"Meta Conseguida"</formula>
    </cfRule>
    <cfRule type="cellIs" dxfId="4614" priority="1116" operator="equal">
      <formula>"Introducir resultado"</formula>
    </cfRule>
  </conditionalFormatting>
  <conditionalFormatting sqref="G82">
    <cfRule type="cellIs" dxfId="4613" priority="1310" operator="equal">
      <formula>"Meta Parcialmente Alcanzada"</formula>
    </cfRule>
    <cfRule type="cellIs" dxfId="4612" priority="1311" operator="equal">
      <formula>"Ningunha Meta Alcanzada"</formula>
    </cfRule>
    <cfRule type="cellIs" dxfId="4611" priority="1309" operator="equal">
      <formula>"Meta Totalmente Alcanzada"</formula>
    </cfRule>
  </conditionalFormatting>
  <conditionalFormatting sqref="G83:G86">
    <cfRule type="cellIs" dxfId="4610" priority="1304" operator="equal">
      <formula>"Meta Conseguida"</formula>
    </cfRule>
    <cfRule type="cellIs" dxfId="4609" priority="1305" operator="equal">
      <formula>"Meta non Conseguida"</formula>
    </cfRule>
  </conditionalFormatting>
  <conditionalFormatting sqref="G83:G88">
    <cfRule type="cellIs" dxfId="4608" priority="1098" operator="equal">
      <formula>"Introducir resultado"</formula>
    </cfRule>
  </conditionalFormatting>
  <conditionalFormatting sqref="G87:G88">
    <cfRule type="cellIs" dxfId="4607" priority="1100" operator="equal">
      <formula>"Meta no Conseguida"</formula>
    </cfRule>
    <cfRule type="cellIs" dxfId="4606" priority="1099" operator="equal">
      <formula>"Indicador Completado"</formula>
    </cfRule>
  </conditionalFormatting>
  <conditionalFormatting sqref="G92">
    <cfRule type="cellIs" dxfId="4605" priority="1272" operator="equal">
      <formula>"Ningunha Meta Alcanzada"</formula>
    </cfRule>
    <cfRule type="cellIs" dxfId="4604" priority="1271" operator="equal">
      <formula>"Meta Parcialmente Alcanzada"</formula>
    </cfRule>
    <cfRule type="cellIs" dxfId="4603" priority="1270" operator="equal">
      <formula>"Meta Totalmente Alcanzada"</formula>
    </cfRule>
  </conditionalFormatting>
  <conditionalFormatting sqref="G93:G94">
    <cfRule type="cellIs" dxfId="4602" priority="1094" operator="equal">
      <formula>"Meta non Conseguida"</formula>
    </cfRule>
    <cfRule type="cellIs" dxfId="4601" priority="1092" operator="equal">
      <formula>"Introducir resultado"</formula>
    </cfRule>
    <cfRule type="cellIs" dxfId="4600" priority="1093" operator="equal">
      <formula>"Meta Conseguida"</formula>
    </cfRule>
  </conditionalFormatting>
  <conditionalFormatting sqref="J7">
    <cfRule type="cellIs" dxfId="4599" priority="242" operator="greaterThanOrEqual">
      <formula>I7</formula>
    </cfRule>
    <cfRule type="cellIs" dxfId="4598" priority="241" operator="lessThan">
      <formula>I7</formula>
    </cfRule>
    <cfRule type="cellIs" dxfId="4597" priority="240" operator="equal">
      <formula>0</formula>
    </cfRule>
  </conditionalFormatting>
  <conditionalFormatting sqref="J8">
    <cfRule type="cellIs" dxfId="4596" priority="215" operator="lessThan">
      <formula>I8</formula>
    </cfRule>
    <cfRule type="cellIs" dxfId="4595" priority="214" operator="greaterThanOrEqual">
      <formula>I8</formula>
    </cfRule>
    <cfRule type="cellIs" dxfId="4594" priority="213" operator="equal">
      <formula>0</formula>
    </cfRule>
  </conditionalFormatting>
  <conditionalFormatting sqref="J9">
    <cfRule type="cellIs" dxfId="4593" priority="229" operator="lessThan">
      <formula>I9</formula>
    </cfRule>
    <cfRule type="cellIs" dxfId="4592" priority="230" operator="greaterThanOrEqual">
      <formula>I9</formula>
    </cfRule>
  </conditionalFormatting>
  <conditionalFormatting sqref="J9:J11">
    <cfRule type="cellIs" dxfId="4591" priority="88" operator="equal">
      <formula>0</formula>
    </cfRule>
  </conditionalFormatting>
  <conditionalFormatting sqref="J10">
    <cfRule type="cellIs" dxfId="4590" priority="90" operator="greaterThanOrEqual">
      <formula>I10</formula>
    </cfRule>
    <cfRule type="cellIs" dxfId="4589" priority="89" operator="lessThan">
      <formula>I10</formula>
    </cfRule>
  </conditionalFormatting>
  <conditionalFormatting sqref="J11">
    <cfRule type="cellIs" dxfId="4588" priority="233" operator="greaterThanOrEqual">
      <formula>$E11</formula>
    </cfRule>
    <cfRule type="cellIs" dxfId="4587" priority="232" operator="lessThan">
      <formula>$E11</formula>
    </cfRule>
  </conditionalFormatting>
  <conditionalFormatting sqref="J12">
    <cfRule type="cellIs" dxfId="4586" priority="206" operator="lessThan">
      <formula>I12</formula>
    </cfRule>
    <cfRule type="cellIs" dxfId="4585" priority="204" operator="equal">
      <formula>0</formula>
    </cfRule>
    <cfRule type="cellIs" dxfId="4584" priority="205" operator="greaterThanOrEqual">
      <formula>I12</formula>
    </cfRule>
  </conditionalFormatting>
  <conditionalFormatting sqref="J13">
    <cfRule type="cellIs" dxfId="4583" priority="211" operator="lessThan">
      <formula>I13</formula>
    </cfRule>
    <cfRule type="cellIs" dxfId="4582" priority="212" operator="greaterThanOrEqual">
      <formula>I13</formula>
    </cfRule>
  </conditionalFormatting>
  <conditionalFormatting sqref="J13:J15">
    <cfRule type="cellIs" dxfId="4581" priority="94" operator="equal">
      <formula>0</formula>
    </cfRule>
  </conditionalFormatting>
  <conditionalFormatting sqref="J14">
    <cfRule type="cellIs" dxfId="4580" priority="96" operator="greaterThanOrEqual">
      <formula>I14</formula>
    </cfRule>
    <cfRule type="cellIs" dxfId="4579" priority="95" operator="lessThan">
      <formula>I14</formula>
    </cfRule>
  </conditionalFormatting>
  <conditionalFormatting sqref="J16">
    <cfRule type="cellIs" dxfId="4578" priority="224" operator="lessThan">
      <formula>I16</formula>
    </cfRule>
    <cfRule type="cellIs" dxfId="4577" priority="223" operator="greaterThanOrEqual">
      <formula>I16</formula>
    </cfRule>
    <cfRule type="cellIs" dxfId="4576" priority="222" operator="equal">
      <formula>0</formula>
    </cfRule>
  </conditionalFormatting>
  <conditionalFormatting sqref="J17">
    <cfRule type="cellIs" dxfId="4575" priority="227" operator="greaterThanOrEqual">
      <formula>I17</formula>
    </cfRule>
    <cfRule type="cellIs" dxfId="4574" priority="226" operator="lessThan">
      <formula>I17</formula>
    </cfRule>
  </conditionalFormatting>
  <conditionalFormatting sqref="J17:J18">
    <cfRule type="cellIs" dxfId="4573" priority="82" operator="equal">
      <formula>0</formula>
    </cfRule>
  </conditionalFormatting>
  <conditionalFormatting sqref="J18">
    <cfRule type="cellIs" dxfId="4572" priority="84" operator="greaterThanOrEqual">
      <formula>I18</formula>
    </cfRule>
    <cfRule type="cellIs" dxfId="4571" priority="83" operator="lessThan">
      <formula>I18</formula>
    </cfRule>
  </conditionalFormatting>
  <conditionalFormatting sqref="J20">
    <cfRule type="cellIs" dxfId="4570" priority="199" operator="greaterThanOrEqual">
      <formula>I20</formula>
    </cfRule>
    <cfRule type="cellIs" dxfId="4569" priority="198" operator="equal">
      <formula>0</formula>
    </cfRule>
    <cfRule type="cellIs" dxfId="4568" priority="200" operator="lessThan">
      <formula>I20</formula>
    </cfRule>
  </conditionalFormatting>
  <conditionalFormatting sqref="J21">
    <cfRule type="cellIs" dxfId="4567" priority="221" operator="greaterThanOrEqual">
      <formula>I21</formula>
    </cfRule>
    <cfRule type="cellIs" dxfId="4566" priority="220" operator="lessThan">
      <formula>I21</formula>
    </cfRule>
  </conditionalFormatting>
  <conditionalFormatting sqref="J21:J22">
    <cfRule type="cellIs" dxfId="4565" priority="76" operator="equal">
      <formula>0</formula>
    </cfRule>
  </conditionalFormatting>
  <conditionalFormatting sqref="J22">
    <cfRule type="cellIs" dxfId="4564" priority="78" operator="greaterThanOrEqual">
      <formula>I22</formula>
    </cfRule>
    <cfRule type="cellIs" dxfId="4563" priority="77" operator="lessThan">
      <formula>I22</formula>
    </cfRule>
  </conditionalFormatting>
  <conditionalFormatting sqref="J24">
    <cfRule type="cellIs" dxfId="4562" priority="920" operator="lessThan">
      <formula>I24</formula>
    </cfRule>
    <cfRule type="cellIs" dxfId="4561" priority="919" operator="greaterThanOrEqual">
      <formula>I24</formula>
    </cfRule>
    <cfRule type="cellIs" dxfId="4560" priority="918" operator="equal">
      <formula>0</formula>
    </cfRule>
  </conditionalFormatting>
  <conditionalFormatting sqref="J25">
    <cfRule type="cellIs" dxfId="4559" priority="908" operator="greaterThanOrEqual">
      <formula>I25</formula>
    </cfRule>
    <cfRule type="cellIs" dxfId="4558" priority="906" operator="equal">
      <formula>0</formula>
    </cfRule>
    <cfRule type="cellIs" dxfId="4557" priority="907" operator="lessThan">
      <formula>I25</formula>
    </cfRule>
  </conditionalFormatting>
  <conditionalFormatting sqref="J26">
    <cfRule type="cellIs" dxfId="4556" priority="910" operator="lessThanOrEqual">
      <formula>I26</formula>
    </cfRule>
    <cfRule type="cellIs" dxfId="4555" priority="909" operator="equal">
      <formula>0</formula>
    </cfRule>
    <cfRule type="cellIs" dxfId="4554" priority="911" operator="greaterThan">
      <formula>I26</formula>
    </cfRule>
  </conditionalFormatting>
  <conditionalFormatting sqref="J27:J30">
    <cfRule type="cellIs" dxfId="4553" priority="894" operator="equal">
      <formula>0</formula>
    </cfRule>
    <cfRule type="cellIs" dxfId="4552" priority="895" operator="lessThan">
      <formula>$E27</formula>
    </cfRule>
    <cfRule type="cellIs" dxfId="4551" priority="896" operator="greaterThanOrEqual">
      <formula>$E27</formula>
    </cfRule>
  </conditionalFormatting>
  <conditionalFormatting sqref="J32">
    <cfRule type="cellIs" dxfId="4550" priority="1000" operator="lessThan">
      <formula>I32</formula>
    </cfRule>
    <cfRule type="cellIs" dxfId="4549" priority="1001" operator="greaterThanOrEqual">
      <formula>I32</formula>
    </cfRule>
  </conditionalFormatting>
  <conditionalFormatting sqref="J32:J33">
    <cfRule type="cellIs" dxfId="4548" priority="999" operator="equal">
      <formula>0</formula>
    </cfRule>
  </conditionalFormatting>
  <conditionalFormatting sqref="J33">
    <cfRule type="cellIs" dxfId="4547" priority="1003" operator="lessThan">
      <formula>I33</formula>
    </cfRule>
    <cfRule type="cellIs" dxfId="4546" priority="1004" operator="greaterThanOrEqual">
      <formula>I33</formula>
    </cfRule>
  </conditionalFormatting>
  <conditionalFormatting sqref="J35">
    <cfRule type="cellIs" dxfId="4545" priority="998" operator="greaterThanOrEqual">
      <formula>I35</formula>
    </cfRule>
    <cfRule type="cellIs" dxfId="4544" priority="997" operator="lessThan">
      <formula>I35</formula>
    </cfRule>
  </conditionalFormatting>
  <conditionalFormatting sqref="J35:J36">
    <cfRule type="cellIs" dxfId="4543" priority="990" operator="equal">
      <formula>0</formula>
    </cfRule>
  </conditionalFormatting>
  <conditionalFormatting sqref="J36">
    <cfRule type="cellIs" dxfId="4542" priority="992" operator="greaterThanOrEqual">
      <formula>I36</formula>
    </cfRule>
    <cfRule type="cellIs" dxfId="4541" priority="991" operator="lessThan">
      <formula>I36</formula>
    </cfRule>
  </conditionalFormatting>
  <conditionalFormatting sqref="J37">
    <cfRule type="cellIs" dxfId="4540" priority="1081" operator="lessThan">
      <formula>$E37</formula>
    </cfRule>
    <cfRule type="cellIs" dxfId="4539" priority="1082" operator="greaterThanOrEqual">
      <formula>$E37</formula>
    </cfRule>
    <cfRule type="cellIs" dxfId="4538" priority="1080" operator="equal">
      <formula>0</formula>
    </cfRule>
  </conditionalFormatting>
  <conditionalFormatting sqref="J38:J40">
    <cfRule type="cellIs" dxfId="4537" priority="979" operator="lessThan">
      <formula>I38</formula>
    </cfRule>
    <cfRule type="cellIs" dxfId="4536" priority="978" operator="equal">
      <formula>0</formula>
    </cfRule>
    <cfRule type="cellIs" dxfId="4535" priority="980" operator="greaterThanOrEqual">
      <formula>I38</formula>
    </cfRule>
  </conditionalFormatting>
  <conditionalFormatting sqref="J46">
    <cfRule type="cellIs" dxfId="4534" priority="1076" operator="greaterThanOrEqual">
      <formula>I46</formula>
    </cfRule>
    <cfRule type="cellIs" dxfId="4533" priority="1075" operator="lessThan">
      <formula>I46</formula>
    </cfRule>
    <cfRule type="cellIs" dxfId="4532" priority="1074" operator="equal">
      <formula>0</formula>
    </cfRule>
  </conditionalFormatting>
  <conditionalFormatting sqref="J47:J51">
    <cfRule type="cellIs" dxfId="4531" priority="45" operator="greaterThanOrEqual">
      <formula>I47</formula>
    </cfRule>
    <cfRule type="cellIs" dxfId="4530" priority="44" operator="lessThan">
      <formula>I47</formula>
    </cfRule>
    <cfRule type="cellIs" dxfId="4529" priority="43" operator="equal">
      <formula>0</formula>
    </cfRule>
  </conditionalFormatting>
  <conditionalFormatting sqref="J50:J51">
    <cfRule type="cellIs" dxfId="4528" priority="8" operator="lessThan">
      <formula>I50</formula>
    </cfRule>
    <cfRule type="cellIs" dxfId="4527" priority="9" operator="greaterThanOrEqual">
      <formula>I50</formula>
    </cfRule>
    <cfRule type="cellIs" dxfId="4526" priority="7" operator="equal">
      <formula>0</formula>
    </cfRule>
  </conditionalFormatting>
  <conditionalFormatting sqref="J52:J53">
    <cfRule type="cellIs" dxfId="4525" priority="973" operator="lessThanOrEqual">
      <formula>I52</formula>
    </cfRule>
    <cfRule type="cellIs" dxfId="4524" priority="972" operator="equal">
      <formula>0</formula>
    </cfRule>
    <cfRule type="cellIs" dxfId="4523" priority="974" operator="greaterThan">
      <formula>I52</formula>
    </cfRule>
  </conditionalFormatting>
  <conditionalFormatting sqref="J54">
    <cfRule type="cellIs" dxfId="4522" priority="1063" operator="lessThan">
      <formula>$E54</formula>
    </cfRule>
    <cfRule type="cellIs" dxfId="4521" priority="1064" operator="greaterThanOrEqual">
      <formula>$E54</formula>
    </cfRule>
    <cfRule type="cellIs" dxfId="4520" priority="1062" operator="equal">
      <formula>0</formula>
    </cfRule>
  </conditionalFormatting>
  <conditionalFormatting sqref="J55:J58">
    <cfRule type="cellIs" dxfId="4519" priority="833" operator="greaterThanOrEqual">
      <formula>I55</formula>
    </cfRule>
    <cfRule type="cellIs" dxfId="4518" priority="832" operator="lessThan">
      <formula>I55</formula>
    </cfRule>
    <cfRule type="cellIs" dxfId="4517" priority="831" operator="equal">
      <formula>0</formula>
    </cfRule>
  </conditionalFormatting>
  <conditionalFormatting sqref="J59">
    <cfRule type="cellIs" dxfId="4516" priority="1055" operator="greaterThanOrEqual">
      <formula>I59</formula>
    </cfRule>
    <cfRule type="cellIs" dxfId="4515" priority="1053" operator="equal">
      <formula>0</formula>
    </cfRule>
    <cfRule type="cellIs" dxfId="4514" priority="1054" operator="lessThan">
      <formula>I59</formula>
    </cfRule>
  </conditionalFormatting>
  <conditionalFormatting sqref="J60:J63">
    <cfRule type="cellIs" dxfId="4513" priority="802" operator="lessThan">
      <formula>I60</formula>
    </cfRule>
    <cfRule type="cellIs" dxfId="4512" priority="803" operator="greaterThanOrEqual">
      <formula>I60</formula>
    </cfRule>
  </conditionalFormatting>
  <conditionalFormatting sqref="J60:J64">
    <cfRule type="cellIs" dxfId="4511" priority="801" operator="equal">
      <formula>0</formula>
    </cfRule>
  </conditionalFormatting>
  <conditionalFormatting sqref="J64">
    <cfRule type="cellIs" dxfId="4510" priority="1013" operator="greaterThanOrEqual">
      <formula>I64</formula>
    </cfRule>
    <cfRule type="cellIs" dxfId="4509" priority="1012" operator="lessThan">
      <formula>I64</formula>
    </cfRule>
  </conditionalFormatting>
  <conditionalFormatting sqref="J65">
    <cfRule type="cellIs" dxfId="4508" priority="1045" operator="lessThan">
      <formula>$E65</formula>
    </cfRule>
    <cfRule type="cellIs" dxfId="4507" priority="1044" operator="equal">
      <formula>0</formula>
    </cfRule>
    <cfRule type="cellIs" dxfId="4506" priority="1046" operator="greaterThanOrEqual">
      <formula>$E65</formula>
    </cfRule>
  </conditionalFormatting>
  <conditionalFormatting sqref="J66:J69">
    <cfRule type="cellIs" dxfId="4505" priority="821" operator="greaterThanOrEqual">
      <formula>I66</formula>
    </cfRule>
    <cfRule type="cellIs" dxfId="4504" priority="820" operator="lessThan">
      <formula>I66</formula>
    </cfRule>
    <cfRule type="cellIs" dxfId="4503" priority="819" operator="equal">
      <formula>0</formula>
    </cfRule>
  </conditionalFormatting>
  <conditionalFormatting sqref="J71">
    <cfRule type="cellIs" dxfId="4502" priority="730" operator="greaterThanOrEqual">
      <formula>I71</formula>
    </cfRule>
    <cfRule type="cellIs" dxfId="4501" priority="729" operator="lessThan">
      <formula>I71</formula>
    </cfRule>
    <cfRule type="cellIs" dxfId="4500" priority="728" operator="equal">
      <formula>0</formula>
    </cfRule>
  </conditionalFormatting>
  <conditionalFormatting sqref="J73:J74">
    <cfRule type="cellIs" dxfId="4499" priority="722" operator="equal">
      <formula>0</formula>
    </cfRule>
    <cfRule type="cellIs" dxfId="4498" priority="723" operator="lessThan">
      <formula>I73</formula>
    </cfRule>
    <cfRule type="cellIs" dxfId="4497" priority="724" operator="greaterThanOrEqual">
      <formula>I73</formula>
    </cfRule>
  </conditionalFormatting>
  <conditionalFormatting sqref="J75">
    <cfRule type="cellIs" dxfId="4496" priority="1034" operator="greaterThanOrEqual">
      <formula>$E75</formula>
    </cfRule>
    <cfRule type="cellIs" dxfId="4495" priority="1032" operator="equal">
      <formula>0</formula>
    </cfRule>
    <cfRule type="cellIs" dxfId="4494" priority="1033" operator="lessThan">
      <formula>$E75</formula>
    </cfRule>
  </conditionalFormatting>
  <conditionalFormatting sqref="J76:J79">
    <cfRule type="cellIs" dxfId="4493" priority="946" operator="lessThan">
      <formula>I76</formula>
    </cfRule>
    <cfRule type="cellIs" dxfId="4492" priority="947" operator="greaterThanOrEqual">
      <formula>I76</formula>
    </cfRule>
  </conditionalFormatting>
  <conditionalFormatting sqref="J76:J81">
    <cfRule type="cellIs" dxfId="4491" priority="719" operator="equal">
      <formula>0</formula>
    </cfRule>
  </conditionalFormatting>
  <conditionalFormatting sqref="J80">
    <cfRule type="cellIs" dxfId="4490" priority="732" operator="lessThan">
      <formula>I80</formula>
    </cfRule>
    <cfRule type="cellIs" dxfId="4489" priority="733" operator="greaterThanOrEqual">
      <formula>I80</formula>
    </cfRule>
  </conditionalFormatting>
  <conditionalFormatting sqref="J81">
    <cfRule type="cellIs" dxfId="4488" priority="720" operator="lessThan">
      <formula>I81</formula>
    </cfRule>
    <cfRule type="cellIs" dxfId="4487" priority="721" operator="greaterThanOrEqual">
      <formula>I81</formula>
    </cfRule>
  </conditionalFormatting>
  <conditionalFormatting sqref="J82">
    <cfRule type="cellIs" dxfId="4486" priority="926" operator="greaterThanOrEqual">
      <formula>$E82</formula>
    </cfRule>
    <cfRule type="cellIs" dxfId="4485" priority="925" operator="lessThan">
      <formula>$E82</formula>
    </cfRule>
    <cfRule type="cellIs" dxfId="4484" priority="924" operator="equal">
      <formula>0</formula>
    </cfRule>
  </conditionalFormatting>
  <conditionalFormatting sqref="J83:J86">
    <cfRule type="cellIs" dxfId="4483" priority="807" operator="equal">
      <formula>0</formula>
    </cfRule>
    <cfRule type="cellIs" dxfId="4482" priority="809" operator="greaterThanOrEqual">
      <formula>I83</formula>
    </cfRule>
    <cfRule type="cellIs" dxfId="4481" priority="808" operator="lessThan">
      <formula>I83</formula>
    </cfRule>
  </conditionalFormatting>
  <conditionalFormatting sqref="J92">
    <cfRule type="cellIs" dxfId="4480" priority="893" operator="greaterThanOrEqual">
      <formula>I92</formula>
    </cfRule>
    <cfRule type="cellIs" dxfId="4479" priority="891" operator="equal">
      <formula>0</formula>
    </cfRule>
    <cfRule type="cellIs" dxfId="4478" priority="892" operator="lessThan">
      <formula>I92</formula>
    </cfRule>
  </conditionalFormatting>
  <conditionalFormatting sqref="K7">
    <cfRule type="cellIs" dxfId="4477" priority="197" operator="equal">
      <formula>"Meta non Conseguida"</formula>
    </cfRule>
    <cfRule type="cellIs" dxfId="4476" priority="196" operator="equal">
      <formula>"Meta Conseguida"</formula>
    </cfRule>
    <cfRule type="cellIs" dxfId="4475" priority="195" operator="equal">
      <formula>"Introducir resultado"</formula>
    </cfRule>
  </conditionalFormatting>
  <conditionalFormatting sqref="K8">
    <cfRule type="cellIs" dxfId="4474" priority="216" operator="equal">
      <formula>"Meta Totalmente Alcanzada"</formula>
    </cfRule>
    <cfRule type="cellIs" dxfId="4473" priority="218" operator="equal">
      <formula>"Ningunha Meta Alcanzada"</formula>
    </cfRule>
    <cfRule type="cellIs" dxfId="4472" priority="217" operator="equal">
      <formula>"Meta Parcialmente Alcanzada"</formula>
    </cfRule>
  </conditionalFormatting>
  <conditionalFormatting sqref="K9:K10">
    <cfRule type="cellIs" dxfId="4471" priority="192" operator="equal">
      <formula>"Introducir resultado"</formula>
    </cfRule>
    <cfRule type="cellIs" dxfId="4470" priority="194" operator="equal">
      <formula>"Meta non Conseguida"</formula>
    </cfRule>
    <cfRule type="cellIs" dxfId="4469" priority="193" operator="equal">
      <formula>"Meta Conseguida"</formula>
    </cfRule>
  </conditionalFormatting>
  <conditionalFormatting sqref="K12">
    <cfRule type="cellIs" dxfId="4468" priority="207" operator="equal">
      <formula>"Meta Totalmente Alcanzada"</formula>
    </cfRule>
    <cfRule type="cellIs" dxfId="4467" priority="208" operator="equal">
      <formula>"Meta Parcialmente Alcanzada"</formula>
    </cfRule>
    <cfRule type="cellIs" dxfId="4466" priority="209" operator="equal">
      <formula>"Ningunha Meta Alcanzada"</formula>
    </cfRule>
  </conditionalFormatting>
  <conditionalFormatting sqref="K13:K14">
    <cfRule type="cellIs" dxfId="4465" priority="187" operator="equal">
      <formula>"Meta Conseguida"</formula>
    </cfRule>
    <cfRule type="cellIs" dxfId="4464" priority="188" operator="equal">
      <formula>"Meta non Conseguida"</formula>
    </cfRule>
  </conditionalFormatting>
  <conditionalFormatting sqref="K13:K15">
    <cfRule type="cellIs" dxfId="4463" priority="182" operator="equal">
      <formula>"Introducir resultado"</formula>
    </cfRule>
  </conditionalFormatting>
  <conditionalFormatting sqref="K15">
    <cfRule type="cellIs" dxfId="4462" priority="184" operator="equal">
      <formula>"Meta no Conseguida"</formula>
    </cfRule>
    <cfRule type="cellIs" dxfId="4461" priority="183" operator="equal">
      <formula>"Resultado Introducido"</formula>
    </cfRule>
  </conditionalFormatting>
  <conditionalFormatting sqref="K16">
    <cfRule type="cellIs" dxfId="4460" priority="234" operator="equal">
      <formula>"Meta Totalmente Alcanzada"</formula>
    </cfRule>
    <cfRule type="cellIs" dxfId="4459" priority="236" operator="equal">
      <formula>"Ningunha Meta Alcanzada"</formula>
    </cfRule>
    <cfRule type="cellIs" dxfId="4458" priority="235" operator="equal">
      <formula>"Meta Parcialmente Alcanzada"</formula>
    </cfRule>
  </conditionalFormatting>
  <conditionalFormatting sqref="K17:K18">
    <cfRule type="cellIs" dxfId="4457" priority="176" operator="equal">
      <formula>"Introducir resultado"</formula>
    </cfRule>
    <cfRule type="cellIs" dxfId="4456" priority="177" operator="equal">
      <formula>"Meta Conseguida"</formula>
    </cfRule>
    <cfRule type="cellIs" dxfId="4455" priority="178" operator="equal">
      <formula>"Meta non Conseguida"</formula>
    </cfRule>
  </conditionalFormatting>
  <conditionalFormatting sqref="K20">
    <cfRule type="cellIs" dxfId="4454" priority="203" operator="equal">
      <formula>"Ningunha Meta Alcanzada"</formula>
    </cfRule>
    <cfRule type="cellIs" dxfId="4453" priority="202" operator="equal">
      <formula>"Meta Parcialmente Alcanzada"</formula>
    </cfRule>
    <cfRule type="cellIs" dxfId="4452" priority="201" operator="equal">
      <formula>"Meta Totalmente Alcanzada"</formula>
    </cfRule>
  </conditionalFormatting>
  <conditionalFormatting sqref="K21:K22">
    <cfRule type="cellIs" dxfId="4451" priority="172" operator="equal">
      <formula>"Meta non Conseguida"</formula>
    </cfRule>
    <cfRule type="cellIs" dxfId="4450" priority="171" operator="equal">
      <formula>"Meta Conseguida"</formula>
    </cfRule>
    <cfRule type="cellIs" dxfId="4449" priority="170" operator="equal">
      <formula>"Introducir resultado"</formula>
    </cfRule>
  </conditionalFormatting>
  <conditionalFormatting sqref="K24">
    <cfRule type="cellIs" dxfId="4448" priority="917" operator="equal">
      <formula>"Ningunha Meta Alcanzada"</formula>
    </cfRule>
    <cfRule type="cellIs" dxfId="4447" priority="916" operator="equal">
      <formula>"Meta Parcialmente Alcanzada"</formula>
    </cfRule>
    <cfRule type="cellIs" dxfId="4446" priority="915" operator="equal">
      <formula>"Meta Totalmente Alcanzada"</formula>
    </cfRule>
  </conditionalFormatting>
  <conditionalFormatting sqref="K25:K30">
    <cfRule type="cellIs" dxfId="4445" priority="766" operator="equal">
      <formula>"Meta non Conseguida"</formula>
    </cfRule>
    <cfRule type="cellIs" dxfId="4444" priority="765" operator="equal">
      <formula>"Meta Conseguida"</formula>
    </cfRule>
    <cfRule type="cellIs" dxfId="4443" priority="764" operator="equal">
      <formula>"Introducir resultado"</formula>
    </cfRule>
  </conditionalFormatting>
  <conditionalFormatting sqref="K32:K33">
    <cfRule type="cellIs" dxfId="4442" priority="761" operator="equal">
      <formula>"Introducir resultado"</formula>
    </cfRule>
    <cfRule type="cellIs" dxfId="4441" priority="762" operator="equal">
      <formula>"Meta Conseguida"</formula>
    </cfRule>
    <cfRule type="cellIs" dxfId="4440" priority="763" operator="equal">
      <formula>"Meta non Conseguida"</formula>
    </cfRule>
  </conditionalFormatting>
  <conditionalFormatting sqref="K35:K36">
    <cfRule type="cellIs" dxfId="4439" priority="771" operator="equal">
      <formula>"Meta Conseguida"</formula>
    </cfRule>
    <cfRule type="cellIs" dxfId="4438" priority="772" operator="equal">
      <formula>"Meta non Conseguida"</formula>
    </cfRule>
    <cfRule type="cellIs" dxfId="4437" priority="770" operator="equal">
      <formula>"Introducir resultado"</formula>
    </cfRule>
  </conditionalFormatting>
  <conditionalFormatting sqref="K37">
    <cfRule type="cellIs" dxfId="4436" priority="1027" operator="equal">
      <formula>"Meta Parcialmente Alcanzada"</formula>
    </cfRule>
    <cfRule type="cellIs" dxfId="4435" priority="1028" operator="equal">
      <formula>"Ningunha Meta Alcanzada"</formula>
    </cfRule>
    <cfRule type="cellIs" dxfId="4434" priority="1026" operator="equal">
      <formula>"Meta Totalmente Alcanzada"</formula>
    </cfRule>
  </conditionalFormatting>
  <conditionalFormatting sqref="K38:K40">
    <cfRule type="cellIs" dxfId="4433" priority="982" operator="equal">
      <formula>"Meta Conseguida"</formula>
    </cfRule>
    <cfRule type="cellIs" dxfId="4432" priority="983" operator="equal">
      <formula>"Meta non Conseguida"</formula>
    </cfRule>
  </conditionalFormatting>
  <conditionalFormatting sqref="K38:K41">
    <cfRule type="cellIs" dxfId="4431" priority="975" operator="equal">
      <formula>"Introducir resultado"</formula>
    </cfRule>
  </conditionalFormatting>
  <conditionalFormatting sqref="K41">
    <cfRule type="cellIs" dxfId="4430" priority="976" operator="equal">
      <formula>"Indicador Completado"</formula>
    </cfRule>
    <cfRule type="cellIs" dxfId="4429" priority="977" operator="equal">
      <formula>"Meta no Conseguida"</formula>
    </cfRule>
  </conditionalFormatting>
  <conditionalFormatting sqref="K46">
    <cfRule type="cellIs" dxfId="4428" priority="1024" operator="equal">
      <formula>"Meta Parcialmente Alcanzada"</formula>
    </cfRule>
    <cfRule type="cellIs" dxfId="4427" priority="1025" operator="equal">
      <formula>"Ningunha Meta Alcanzada"</formula>
    </cfRule>
    <cfRule type="cellIs" dxfId="4426" priority="1023" operator="equal">
      <formula>"Meta Totalmente Alcanzada"</formula>
    </cfRule>
  </conditionalFormatting>
  <conditionalFormatting sqref="K47">
    <cfRule type="cellIs" dxfId="4425" priority="1079" operator="equal">
      <formula>"Meta noN Conseguida"</formula>
    </cfRule>
  </conditionalFormatting>
  <conditionalFormatting sqref="K47:K53">
    <cfRule type="cellIs" dxfId="4424" priority="11" operator="equal">
      <formula>"Meta Conseguida"</formula>
    </cfRule>
    <cfRule type="cellIs" dxfId="4423" priority="10" operator="equal">
      <formula>"Introducir resultado"</formula>
    </cfRule>
  </conditionalFormatting>
  <conditionalFormatting sqref="K48:K53">
    <cfRule type="cellIs" dxfId="4422" priority="12" operator="equal">
      <formula>"Meta non Conseguida"</formula>
    </cfRule>
  </conditionalFormatting>
  <conditionalFormatting sqref="K54">
    <cfRule type="cellIs" dxfId="4421" priority="1020" operator="equal">
      <formula>"Meta Totalmente Alcanzada"</formula>
    </cfRule>
    <cfRule type="cellIs" dxfId="4420" priority="1021" operator="equal">
      <formula>"Meta Parcialmente Alcanzada"</formula>
    </cfRule>
    <cfRule type="cellIs" dxfId="4419" priority="1022" operator="equal">
      <formula>"Ningunha Meta Alcanzada"</formula>
    </cfRule>
  </conditionalFormatting>
  <conditionalFormatting sqref="K55:K58">
    <cfRule type="cellIs" dxfId="4418" priority="1029" operator="equal">
      <formula>"Introducir resultado"</formula>
    </cfRule>
    <cfRule type="cellIs" dxfId="4417" priority="1031" operator="equal">
      <formula>"Meta non Conseguida"</formula>
    </cfRule>
    <cfRule type="cellIs" dxfId="4416" priority="1030" operator="equal">
      <formula>"Meta Conseguida"</formula>
    </cfRule>
  </conditionalFormatting>
  <conditionalFormatting sqref="K59">
    <cfRule type="cellIs" dxfId="4415" priority="1058" operator="equal">
      <formula>"Ningunha Meta Alcanzada"</formula>
    </cfRule>
    <cfRule type="cellIs" dxfId="4414" priority="1057" operator="equal">
      <formula>"Meta Parcialmente Alcanzada"</formula>
    </cfRule>
    <cfRule type="cellIs" dxfId="4413" priority="1056" operator="equal">
      <formula>"Meta Totalmente Alcanzada"</formula>
    </cfRule>
  </conditionalFormatting>
  <conditionalFormatting sqref="K60:K64">
    <cfRule type="cellIs" dxfId="4412" priority="757" operator="equal">
      <formula>"Meta non Conseguida"</formula>
    </cfRule>
    <cfRule type="cellIs" dxfId="4411" priority="756" operator="equal">
      <formula>"Meta Conseguida"</formula>
    </cfRule>
    <cfRule type="cellIs" dxfId="4410" priority="755" operator="equal">
      <formula>"Introducir resultado"</formula>
    </cfRule>
  </conditionalFormatting>
  <conditionalFormatting sqref="K65">
    <cfRule type="cellIs" dxfId="4409" priority="1049" operator="equal">
      <formula>"Ningunha Meta Alcanzada"</formula>
    </cfRule>
    <cfRule type="cellIs" dxfId="4408" priority="1047" operator="equal">
      <formula>"Meta Totalmente Alcanzada"</formula>
    </cfRule>
    <cfRule type="cellIs" dxfId="4407" priority="1048" operator="equal">
      <formula>"Meta Parcialmente Alcanzada"</formula>
    </cfRule>
  </conditionalFormatting>
  <conditionalFormatting sqref="K66:K69">
    <cfRule type="cellIs" dxfId="4406" priority="970" operator="equal">
      <formula>"Meta Conseguida"</formula>
    </cfRule>
    <cfRule type="cellIs" dxfId="4405" priority="971" operator="equal">
      <formula>"Meta non Conseguida"</formula>
    </cfRule>
  </conditionalFormatting>
  <conditionalFormatting sqref="K66:K74">
    <cfRule type="cellIs" dxfId="4404" priority="740" operator="equal">
      <formula>"Introducir resultado"</formula>
    </cfRule>
  </conditionalFormatting>
  <conditionalFormatting sqref="K70">
    <cfRule type="cellIs" dxfId="4403" priority="753" operator="equal">
      <formula>"Indicador Completado"</formula>
    </cfRule>
    <cfRule type="cellIs" dxfId="4402" priority="754" operator="equal">
      <formula>"Meta no Conseguida"</formula>
    </cfRule>
  </conditionalFormatting>
  <conditionalFormatting sqref="K71">
    <cfRule type="cellIs" dxfId="4401" priority="748" operator="equal">
      <formula>"Meta non Conseguida"</formula>
    </cfRule>
    <cfRule type="cellIs" dxfId="4400" priority="747" operator="equal">
      <formula>"Meta Conseguida"</formula>
    </cfRule>
  </conditionalFormatting>
  <conditionalFormatting sqref="K72">
    <cfRule type="cellIs" dxfId="4399" priority="751" operator="equal">
      <formula>"Meta no Conseguida"</formula>
    </cfRule>
    <cfRule type="cellIs" dxfId="4398" priority="750" operator="equal">
      <formula>"Indicador Completado"</formula>
    </cfRule>
  </conditionalFormatting>
  <conditionalFormatting sqref="K73:K74">
    <cfRule type="cellIs" dxfId="4397" priority="742" operator="equal">
      <formula>"Meta non Conseguida"</formula>
    </cfRule>
    <cfRule type="cellIs" dxfId="4396" priority="741" operator="equal">
      <formula>"Meta Conseguida"</formula>
    </cfRule>
  </conditionalFormatting>
  <conditionalFormatting sqref="K75">
    <cfRule type="cellIs" dxfId="4395" priority="1037" operator="equal">
      <formula>"Ningunha Meta Alcanzada"</formula>
    </cfRule>
    <cfRule type="cellIs" dxfId="4394" priority="1035" operator="equal">
      <formula>"Meta Totalmente Alcanzada"</formula>
    </cfRule>
    <cfRule type="cellIs" dxfId="4393" priority="1036" operator="equal">
      <formula>"Meta Parcialmente Alcanzada"</formula>
    </cfRule>
  </conditionalFormatting>
  <conditionalFormatting sqref="K76:K81">
    <cfRule type="cellIs" dxfId="4392" priority="734" operator="equal">
      <formula>"Introducir resultado"</formula>
    </cfRule>
    <cfRule type="cellIs" dxfId="4391" priority="735" operator="equal">
      <formula>"Meta Conseguida"</formula>
    </cfRule>
    <cfRule type="cellIs" dxfId="4390" priority="736" operator="equal">
      <formula>"Meta non Conseguida"</formula>
    </cfRule>
  </conditionalFormatting>
  <conditionalFormatting sqref="K82">
    <cfRule type="cellIs" dxfId="4389" priority="927" operator="equal">
      <formula>"Meta Totalmente Alcanzada"</formula>
    </cfRule>
    <cfRule type="cellIs" dxfId="4388" priority="928" operator="equal">
      <formula>"Meta Parcialmente Alcanzada"</formula>
    </cfRule>
    <cfRule type="cellIs" dxfId="4387" priority="929" operator="equal">
      <formula>"Ningunha Meta Alcanzada"</formula>
    </cfRule>
  </conditionalFormatting>
  <conditionalFormatting sqref="K83:K86">
    <cfRule type="cellIs" dxfId="4386" priority="923" operator="equal">
      <formula>"Meta non Conseguida"</formula>
    </cfRule>
    <cfRule type="cellIs" dxfId="4385" priority="922" operator="equal">
      <formula>"Meta Conseguida"</formula>
    </cfRule>
  </conditionalFormatting>
  <conditionalFormatting sqref="K83:K88">
    <cfRule type="cellIs" dxfId="4384" priority="716" operator="equal">
      <formula>"Introducir resultado"</formula>
    </cfRule>
  </conditionalFormatting>
  <conditionalFormatting sqref="K87:K88">
    <cfRule type="cellIs" dxfId="4383" priority="717" operator="equal">
      <formula>"Indicador Completado"</formula>
    </cfRule>
    <cfRule type="cellIs" dxfId="4382" priority="718" operator="equal">
      <formula>"Meta no Conseguida"</formula>
    </cfRule>
  </conditionalFormatting>
  <conditionalFormatting sqref="K92">
    <cfRule type="cellIs" dxfId="4381" priority="888" operator="equal">
      <formula>"Meta Totalmente Alcanzada"</formula>
    </cfRule>
    <cfRule type="cellIs" dxfId="4380" priority="890" operator="equal">
      <formula>"Ningunha Meta Alcanzada"</formula>
    </cfRule>
    <cfRule type="cellIs" dxfId="4379" priority="889" operator="equal">
      <formula>"Meta Parcialmente Alcanzada"</formula>
    </cfRule>
  </conditionalFormatting>
  <conditionalFormatting sqref="K93:K94">
    <cfRule type="cellIs" dxfId="4378" priority="711" operator="equal">
      <formula>"Meta Conseguida"</formula>
    </cfRule>
    <cfRule type="cellIs" dxfId="4377" priority="712" operator="equal">
      <formula>"Meta non Conseguida"</formula>
    </cfRule>
    <cfRule type="cellIs" dxfId="4376" priority="710" operator="equal">
      <formula>"Introducir resultado"</formula>
    </cfRule>
  </conditionalFormatting>
  <conditionalFormatting sqref="N7">
    <cfRule type="cellIs" dxfId="4375" priority="169" operator="greaterThanOrEqual">
      <formula>M7</formula>
    </cfRule>
    <cfRule type="cellIs" dxfId="4374" priority="167" operator="equal">
      <formula>0</formula>
    </cfRule>
    <cfRule type="cellIs" dxfId="4373" priority="168" operator="lessThan">
      <formula>M7</formula>
    </cfRule>
  </conditionalFormatting>
  <conditionalFormatting sqref="N8">
    <cfRule type="cellIs" dxfId="4372" priority="141" operator="greaterThanOrEqual">
      <formula>M8</formula>
    </cfRule>
    <cfRule type="cellIs" dxfId="4371" priority="142" operator="lessThan">
      <formula>M8</formula>
    </cfRule>
    <cfRule type="cellIs" dxfId="4370" priority="140" operator="equal">
      <formula>0</formula>
    </cfRule>
  </conditionalFormatting>
  <conditionalFormatting sqref="N9">
    <cfRule type="cellIs" dxfId="4369" priority="156" operator="lessThan">
      <formula>M9</formula>
    </cfRule>
    <cfRule type="cellIs" dxfId="4368" priority="157" operator="greaterThanOrEqual">
      <formula>M9</formula>
    </cfRule>
  </conditionalFormatting>
  <conditionalFormatting sqref="N9:N11">
    <cfRule type="cellIs" dxfId="4367" priority="85" operator="equal">
      <formula>0</formula>
    </cfRule>
  </conditionalFormatting>
  <conditionalFormatting sqref="N10">
    <cfRule type="cellIs" dxfId="4366" priority="87" operator="greaterThanOrEqual">
      <formula>M10</formula>
    </cfRule>
    <cfRule type="cellIs" dxfId="4365" priority="86" operator="lessThan">
      <formula>M10</formula>
    </cfRule>
  </conditionalFormatting>
  <conditionalFormatting sqref="N11">
    <cfRule type="cellIs" dxfId="4364" priority="159" operator="lessThan">
      <formula>$E11</formula>
    </cfRule>
    <cfRule type="cellIs" dxfId="4363" priority="160" operator="greaterThanOrEqual">
      <formula>$E11</formula>
    </cfRule>
  </conditionalFormatting>
  <conditionalFormatting sqref="N12">
    <cfRule type="cellIs" dxfId="4362" priority="133" operator="lessThan">
      <formula>M12</formula>
    </cfRule>
    <cfRule type="cellIs" dxfId="4361" priority="132" operator="greaterThanOrEqual">
      <formula>M12</formula>
    </cfRule>
    <cfRule type="cellIs" dxfId="4360" priority="131" operator="equal">
      <formula>0</formula>
    </cfRule>
  </conditionalFormatting>
  <conditionalFormatting sqref="N13">
    <cfRule type="cellIs" dxfId="4359" priority="139" operator="greaterThanOrEqual">
      <formula>M13</formula>
    </cfRule>
    <cfRule type="cellIs" dxfId="4358" priority="138" operator="lessThan">
      <formula>M13</formula>
    </cfRule>
  </conditionalFormatting>
  <conditionalFormatting sqref="N13:N15">
    <cfRule type="cellIs" dxfId="4357" priority="91" operator="equal">
      <formula>0</formula>
    </cfRule>
  </conditionalFormatting>
  <conditionalFormatting sqref="N14">
    <cfRule type="cellIs" dxfId="4356" priority="92" operator="lessThan">
      <formula>M14</formula>
    </cfRule>
    <cfRule type="cellIs" dxfId="4355" priority="93" operator="greaterThanOrEqual">
      <formula>M14</formula>
    </cfRule>
  </conditionalFormatting>
  <conditionalFormatting sqref="N16">
    <cfRule type="cellIs" dxfId="4354" priority="151" operator="lessThan">
      <formula>M16</formula>
    </cfRule>
    <cfRule type="cellIs" dxfId="4353" priority="149" operator="equal">
      <formula>0</formula>
    </cfRule>
    <cfRule type="cellIs" dxfId="4352" priority="150" operator="greaterThanOrEqual">
      <formula>M16</formula>
    </cfRule>
  </conditionalFormatting>
  <conditionalFormatting sqref="N17">
    <cfRule type="cellIs" dxfId="4351" priority="154" operator="greaterThanOrEqual">
      <formula>M17</formula>
    </cfRule>
    <cfRule type="cellIs" dxfId="4350" priority="153" operator="lessThan">
      <formula>M17</formula>
    </cfRule>
  </conditionalFormatting>
  <conditionalFormatting sqref="N17:N18">
    <cfRule type="cellIs" dxfId="4349" priority="79" operator="equal">
      <formula>0</formula>
    </cfRule>
  </conditionalFormatting>
  <conditionalFormatting sqref="N18">
    <cfRule type="cellIs" dxfId="4348" priority="80" operator="lessThan">
      <formula>M18</formula>
    </cfRule>
    <cfRule type="cellIs" dxfId="4347" priority="81" operator="greaterThanOrEqual">
      <formula>M18</formula>
    </cfRule>
  </conditionalFormatting>
  <conditionalFormatting sqref="N20">
    <cfRule type="cellIs" dxfId="4346" priority="127" operator="lessThan">
      <formula>M20</formula>
    </cfRule>
    <cfRule type="cellIs" dxfId="4345" priority="126" operator="greaterThanOrEqual">
      <formula>M20</formula>
    </cfRule>
    <cfRule type="cellIs" dxfId="4344" priority="125" operator="equal">
      <formula>0</formula>
    </cfRule>
  </conditionalFormatting>
  <conditionalFormatting sqref="N21">
    <cfRule type="cellIs" dxfId="4343" priority="147" operator="lessThan">
      <formula>M21</formula>
    </cfRule>
    <cfRule type="cellIs" dxfId="4342" priority="148" operator="greaterThanOrEqual">
      <formula>M21</formula>
    </cfRule>
  </conditionalFormatting>
  <conditionalFormatting sqref="N21:N22">
    <cfRule type="cellIs" dxfId="4341" priority="73" operator="equal">
      <formula>0</formula>
    </cfRule>
  </conditionalFormatting>
  <conditionalFormatting sqref="N22">
    <cfRule type="cellIs" dxfId="4340" priority="75" operator="greaterThanOrEqual">
      <formula>M22</formula>
    </cfRule>
    <cfRule type="cellIs" dxfId="4339" priority="74" operator="lessThan">
      <formula>M22</formula>
    </cfRule>
  </conditionalFormatting>
  <conditionalFormatting sqref="N24">
    <cfRule type="cellIs" dxfId="4338" priority="536" operator="equal">
      <formula>0</formula>
    </cfRule>
    <cfRule type="cellIs" dxfId="4337" priority="538" operator="lessThan">
      <formula>M24</formula>
    </cfRule>
    <cfRule type="cellIs" dxfId="4336" priority="537" operator="greaterThanOrEqual">
      <formula>M24</formula>
    </cfRule>
  </conditionalFormatting>
  <conditionalFormatting sqref="N25">
    <cfRule type="cellIs" dxfId="4335" priority="524" operator="equal">
      <formula>0</formula>
    </cfRule>
    <cfRule type="cellIs" dxfId="4334" priority="526" operator="greaterThanOrEqual">
      <formula>M25</formula>
    </cfRule>
    <cfRule type="cellIs" dxfId="4333" priority="525" operator="lessThan">
      <formula>M25</formula>
    </cfRule>
  </conditionalFormatting>
  <conditionalFormatting sqref="N26">
    <cfRule type="cellIs" dxfId="4332" priority="527" operator="equal">
      <formula>0</formula>
    </cfRule>
    <cfRule type="cellIs" dxfId="4331" priority="529" operator="greaterThan">
      <formula>M26</formula>
    </cfRule>
    <cfRule type="cellIs" dxfId="4330" priority="528" operator="lessThanOrEqual">
      <formula>M26</formula>
    </cfRule>
  </conditionalFormatting>
  <conditionalFormatting sqref="N27:N30">
    <cfRule type="cellIs" dxfId="4329" priority="514" operator="greaterThanOrEqual">
      <formula>$E27</formula>
    </cfRule>
    <cfRule type="cellIs" dxfId="4328" priority="513" operator="lessThan">
      <formula>$E27</formula>
    </cfRule>
    <cfRule type="cellIs" dxfId="4327" priority="512" operator="equal">
      <formula>0</formula>
    </cfRule>
  </conditionalFormatting>
  <conditionalFormatting sqref="N32">
    <cfRule type="cellIs" dxfId="4326" priority="618" operator="lessThan">
      <formula>M32</formula>
    </cfRule>
    <cfRule type="cellIs" dxfId="4325" priority="619" operator="greaterThanOrEqual">
      <formula>M32</formula>
    </cfRule>
  </conditionalFormatting>
  <conditionalFormatting sqref="N32:N33">
    <cfRule type="cellIs" dxfId="4324" priority="617" operator="equal">
      <formula>0</formula>
    </cfRule>
  </conditionalFormatting>
  <conditionalFormatting sqref="N33">
    <cfRule type="cellIs" dxfId="4323" priority="622" operator="greaterThanOrEqual">
      <formula>M33</formula>
    </cfRule>
    <cfRule type="cellIs" dxfId="4322" priority="621" operator="lessThan">
      <formula>M33</formula>
    </cfRule>
  </conditionalFormatting>
  <conditionalFormatting sqref="N35">
    <cfRule type="cellIs" dxfId="4321" priority="616" operator="greaterThanOrEqual">
      <formula>M35</formula>
    </cfRule>
    <cfRule type="cellIs" dxfId="4320" priority="615" operator="lessThan">
      <formula>M35</formula>
    </cfRule>
  </conditionalFormatting>
  <conditionalFormatting sqref="N35:N36">
    <cfRule type="cellIs" dxfId="4319" priority="608" operator="equal">
      <formula>0</formula>
    </cfRule>
  </conditionalFormatting>
  <conditionalFormatting sqref="N36">
    <cfRule type="cellIs" dxfId="4318" priority="610" operator="greaterThanOrEqual">
      <formula>M36</formula>
    </cfRule>
    <cfRule type="cellIs" dxfId="4317" priority="609" operator="lessThan">
      <formula>M36</formula>
    </cfRule>
  </conditionalFormatting>
  <conditionalFormatting sqref="N37">
    <cfRule type="cellIs" dxfId="4316" priority="698" operator="equal">
      <formula>0</formula>
    </cfRule>
    <cfRule type="cellIs" dxfId="4315" priority="699" operator="lessThan">
      <formula>$E37</formula>
    </cfRule>
    <cfRule type="cellIs" dxfId="4314" priority="700" operator="greaterThanOrEqual">
      <formula>$E37</formula>
    </cfRule>
  </conditionalFormatting>
  <conditionalFormatting sqref="N38:N40">
    <cfRule type="cellIs" dxfId="4313" priority="596" operator="equal">
      <formula>0</formula>
    </cfRule>
    <cfRule type="cellIs" dxfId="4312" priority="597" operator="lessThan">
      <formula>M38</formula>
    </cfRule>
    <cfRule type="cellIs" dxfId="4311" priority="598" operator="greaterThanOrEqual">
      <formula>M38</formula>
    </cfRule>
  </conditionalFormatting>
  <conditionalFormatting sqref="N46">
    <cfRule type="cellIs" dxfId="4310" priority="693" operator="lessThan">
      <formula>M46</formula>
    </cfRule>
    <cfRule type="cellIs" dxfId="4309" priority="694" operator="greaterThanOrEqual">
      <formula>M46</formula>
    </cfRule>
    <cfRule type="cellIs" dxfId="4308" priority="692" operator="equal">
      <formula>0</formula>
    </cfRule>
  </conditionalFormatting>
  <conditionalFormatting sqref="N47:N51">
    <cfRule type="cellIs" dxfId="4307" priority="37" operator="equal">
      <formula>0</formula>
    </cfRule>
    <cfRule type="cellIs" dxfId="4306" priority="38" operator="lessThan">
      <formula>M47</formula>
    </cfRule>
    <cfRule type="cellIs" dxfId="4305" priority="39" operator="greaterThanOrEqual">
      <formula>M47</formula>
    </cfRule>
  </conditionalFormatting>
  <conditionalFormatting sqref="N50:N51">
    <cfRule type="cellIs" dxfId="4304" priority="2" operator="lessThan">
      <formula>M50</formula>
    </cfRule>
    <cfRule type="cellIs" dxfId="4303" priority="3" operator="greaterThanOrEqual">
      <formula>M50</formula>
    </cfRule>
    <cfRule type="cellIs" dxfId="4302" priority="1" operator="equal">
      <formula>0</formula>
    </cfRule>
  </conditionalFormatting>
  <conditionalFormatting sqref="N52:N53">
    <cfRule type="cellIs" dxfId="4301" priority="592" operator="greaterThan">
      <formula>M52</formula>
    </cfRule>
    <cfRule type="cellIs" dxfId="4300" priority="591" operator="lessThanOrEqual">
      <formula>M52</formula>
    </cfRule>
    <cfRule type="cellIs" dxfId="4299" priority="590" operator="equal">
      <formula>0</formula>
    </cfRule>
  </conditionalFormatting>
  <conditionalFormatting sqref="N54">
    <cfRule type="cellIs" dxfId="4298" priority="682" operator="greaterThanOrEqual">
      <formula>$E54</formula>
    </cfRule>
    <cfRule type="cellIs" dxfId="4297" priority="681" operator="lessThan">
      <formula>$E54</formula>
    </cfRule>
    <cfRule type="cellIs" dxfId="4296" priority="680" operator="equal">
      <formula>0</formula>
    </cfRule>
  </conditionalFormatting>
  <conditionalFormatting sqref="N55:N58">
    <cfRule type="cellIs" dxfId="4295" priority="451" operator="greaterThanOrEqual">
      <formula>M55</formula>
    </cfRule>
    <cfRule type="cellIs" dxfId="4294" priority="450" operator="lessThan">
      <formula>M55</formula>
    </cfRule>
    <cfRule type="cellIs" dxfId="4293" priority="449" operator="equal">
      <formula>0</formula>
    </cfRule>
  </conditionalFormatting>
  <conditionalFormatting sqref="N59">
    <cfRule type="cellIs" dxfId="4292" priority="673" operator="greaterThanOrEqual">
      <formula>M59</formula>
    </cfRule>
    <cfRule type="cellIs" dxfId="4291" priority="672" operator="lessThan">
      <formula>M59</formula>
    </cfRule>
    <cfRule type="cellIs" dxfId="4290" priority="671" operator="equal">
      <formula>0</formula>
    </cfRule>
  </conditionalFormatting>
  <conditionalFormatting sqref="N60:N63">
    <cfRule type="cellIs" dxfId="4289" priority="420" operator="lessThan">
      <formula>M60</formula>
    </cfRule>
    <cfRule type="cellIs" dxfId="4288" priority="421" operator="greaterThanOrEqual">
      <formula>M60</formula>
    </cfRule>
  </conditionalFormatting>
  <conditionalFormatting sqref="N60:N64">
    <cfRule type="cellIs" dxfId="4287" priority="419" operator="equal">
      <formula>0</formula>
    </cfRule>
  </conditionalFormatting>
  <conditionalFormatting sqref="N64">
    <cfRule type="cellIs" dxfId="4286" priority="630" operator="lessThan">
      <formula>M64</formula>
    </cfRule>
    <cfRule type="cellIs" dxfId="4285" priority="631" operator="greaterThanOrEqual">
      <formula>M64</formula>
    </cfRule>
  </conditionalFormatting>
  <conditionalFormatting sqref="N65">
    <cfRule type="cellIs" dxfId="4284" priority="664" operator="greaterThanOrEqual">
      <formula>$E65</formula>
    </cfRule>
    <cfRule type="cellIs" dxfId="4283" priority="663" operator="lessThan">
      <formula>$E65</formula>
    </cfRule>
    <cfRule type="cellIs" dxfId="4282" priority="662" operator="equal">
      <formula>0</formula>
    </cfRule>
  </conditionalFormatting>
  <conditionalFormatting sqref="N66:N69">
    <cfRule type="cellIs" dxfId="4281" priority="437" operator="equal">
      <formula>0</formula>
    </cfRule>
    <cfRule type="cellIs" dxfId="4280" priority="439" operator="greaterThanOrEqual">
      <formula>M66</formula>
    </cfRule>
    <cfRule type="cellIs" dxfId="4279" priority="438" operator="lessThan">
      <formula>M66</formula>
    </cfRule>
  </conditionalFormatting>
  <conditionalFormatting sqref="N71">
    <cfRule type="cellIs" dxfId="4278" priority="348" operator="greaterThanOrEqual">
      <formula>M71</formula>
    </cfRule>
    <cfRule type="cellIs" dxfId="4277" priority="346" operator="equal">
      <formula>0</formula>
    </cfRule>
    <cfRule type="cellIs" dxfId="4276" priority="347" operator="lessThan">
      <formula>M71</formula>
    </cfRule>
  </conditionalFormatting>
  <conditionalFormatting sqref="N73:N74">
    <cfRule type="cellIs" dxfId="4275" priority="342" operator="greaterThanOrEqual">
      <formula>M73</formula>
    </cfRule>
    <cfRule type="cellIs" dxfId="4274" priority="341" operator="lessThan">
      <formula>M73</formula>
    </cfRule>
    <cfRule type="cellIs" dxfId="4273" priority="340" operator="equal">
      <formula>0</formula>
    </cfRule>
  </conditionalFormatting>
  <conditionalFormatting sqref="N75">
    <cfRule type="cellIs" dxfId="4272" priority="650" operator="equal">
      <formula>0</formula>
    </cfRule>
    <cfRule type="cellIs" dxfId="4271" priority="652" operator="greaterThanOrEqual">
      <formula>$E75</formula>
    </cfRule>
    <cfRule type="cellIs" dxfId="4270" priority="651" operator="lessThan">
      <formula>$E75</formula>
    </cfRule>
  </conditionalFormatting>
  <conditionalFormatting sqref="N76:N79">
    <cfRule type="cellIs" dxfId="4269" priority="564" operator="lessThan">
      <formula>M76</formula>
    </cfRule>
    <cfRule type="cellIs" dxfId="4268" priority="565" operator="greaterThanOrEqual">
      <formula>M76</formula>
    </cfRule>
  </conditionalFormatting>
  <conditionalFormatting sqref="N76:N81">
    <cfRule type="cellIs" dxfId="4267" priority="337" operator="equal">
      <formula>0</formula>
    </cfRule>
  </conditionalFormatting>
  <conditionalFormatting sqref="N80">
    <cfRule type="cellIs" dxfId="4266" priority="351" operator="greaterThanOrEqual">
      <formula>M80</formula>
    </cfRule>
    <cfRule type="cellIs" dxfId="4265" priority="350" operator="lessThan">
      <formula>M80</formula>
    </cfRule>
  </conditionalFormatting>
  <conditionalFormatting sqref="N81">
    <cfRule type="cellIs" dxfId="4264" priority="338" operator="lessThan">
      <formula>M81</formula>
    </cfRule>
    <cfRule type="cellIs" dxfId="4263" priority="339" operator="greaterThanOrEqual">
      <formula>M81</formula>
    </cfRule>
  </conditionalFormatting>
  <conditionalFormatting sqref="N82">
    <cfRule type="cellIs" dxfId="4262" priority="543" operator="lessThan">
      <formula>$E82</formula>
    </cfRule>
    <cfRule type="cellIs" dxfId="4261" priority="542" operator="equal">
      <formula>0</formula>
    </cfRule>
    <cfRule type="cellIs" dxfId="4260" priority="544" operator="greaterThanOrEqual">
      <formula>$E82</formula>
    </cfRule>
  </conditionalFormatting>
  <conditionalFormatting sqref="N83:N86">
    <cfRule type="cellIs" dxfId="4259" priority="426" operator="lessThan">
      <formula>M83</formula>
    </cfRule>
    <cfRule type="cellIs" dxfId="4258" priority="425" operator="equal">
      <formula>0</formula>
    </cfRule>
    <cfRule type="cellIs" dxfId="4257" priority="427" operator="greaterThanOrEqual">
      <formula>M83</formula>
    </cfRule>
  </conditionalFormatting>
  <conditionalFormatting sqref="N92">
    <cfRule type="cellIs" dxfId="4256" priority="509" operator="equal">
      <formula>0</formula>
    </cfRule>
    <cfRule type="cellIs" dxfId="4255" priority="510" operator="lessThan">
      <formula>M92</formula>
    </cfRule>
    <cfRule type="cellIs" dxfId="4254" priority="511" operator="greaterThanOrEqual">
      <formula>M92</formula>
    </cfRule>
  </conditionalFormatting>
  <conditionalFormatting sqref="O7">
    <cfRule type="cellIs" dxfId="4253" priority="124" operator="equal">
      <formula>"Meta non Conseguida"</formula>
    </cfRule>
    <cfRule type="cellIs" dxfId="4252" priority="122" operator="equal">
      <formula>"Introducir resultado"</formula>
    </cfRule>
    <cfRule type="cellIs" dxfId="4251" priority="123" operator="equal">
      <formula>"Meta Conseguida"</formula>
    </cfRule>
  </conditionalFormatting>
  <conditionalFormatting sqref="O8">
    <cfRule type="cellIs" dxfId="4250" priority="145" operator="equal">
      <formula>"Ningunha Meta Alcanzada"</formula>
    </cfRule>
    <cfRule type="cellIs" dxfId="4249" priority="144" operator="equal">
      <formula>"Meta Parcialmente Alcanzada"</formula>
    </cfRule>
    <cfRule type="cellIs" dxfId="4248" priority="143" operator="equal">
      <formula>"Meta Totalmente Alcanzada"</formula>
    </cfRule>
  </conditionalFormatting>
  <conditionalFormatting sqref="O9:O10">
    <cfRule type="cellIs" dxfId="4247" priority="119" operator="equal">
      <formula>"Introducir resultado"</formula>
    </cfRule>
    <cfRule type="cellIs" dxfId="4246" priority="120" operator="equal">
      <formula>"Meta Conseguida"</formula>
    </cfRule>
    <cfRule type="cellIs" dxfId="4245" priority="121" operator="equal">
      <formula>"Meta non Conseguida"</formula>
    </cfRule>
  </conditionalFormatting>
  <conditionalFormatting sqref="O12">
    <cfRule type="cellIs" dxfId="4244" priority="135" operator="equal">
      <formula>"Meta Parcialmente Alcanzada"</formula>
    </cfRule>
    <cfRule type="cellIs" dxfId="4243" priority="136" operator="equal">
      <formula>"Ningunha Meta Alcanzada"</formula>
    </cfRule>
    <cfRule type="cellIs" dxfId="4242" priority="134" operator="equal">
      <formula>"Meta Totalmente Alcanzada"</formula>
    </cfRule>
  </conditionalFormatting>
  <conditionalFormatting sqref="O13:O14">
    <cfRule type="cellIs" dxfId="4241" priority="115" operator="equal">
      <formula>"Meta non Conseguida"</formula>
    </cfRule>
    <cfRule type="cellIs" dxfId="4240" priority="114" operator="equal">
      <formula>"Meta Conseguida"</formula>
    </cfRule>
  </conditionalFormatting>
  <conditionalFormatting sqref="O13:O15">
    <cfRule type="cellIs" dxfId="4239" priority="109" operator="equal">
      <formula>"Introducir resultado"</formula>
    </cfRule>
  </conditionalFormatting>
  <conditionalFormatting sqref="O15">
    <cfRule type="cellIs" dxfId="4238" priority="111" operator="equal">
      <formula>"Meta no Conseguida"</formula>
    </cfRule>
    <cfRule type="cellIs" dxfId="4237" priority="110" operator="equal">
      <formula>"Resultado Introducido"</formula>
    </cfRule>
  </conditionalFormatting>
  <conditionalFormatting sqref="O16">
    <cfRule type="cellIs" dxfId="4236" priority="161" operator="equal">
      <formula>"Meta Totalmente Alcanzada"</formula>
    </cfRule>
    <cfRule type="cellIs" dxfId="4235" priority="162" operator="equal">
      <formula>"Meta Parcialmente Alcanzada"</formula>
    </cfRule>
    <cfRule type="cellIs" dxfId="4234" priority="163" operator="equal">
      <formula>"Ningunha Meta Alcanzada"</formula>
    </cfRule>
  </conditionalFormatting>
  <conditionalFormatting sqref="O17:O18">
    <cfRule type="cellIs" dxfId="4233" priority="104" operator="equal">
      <formula>"Meta Conseguida"</formula>
    </cfRule>
    <cfRule type="cellIs" dxfId="4232" priority="105" operator="equal">
      <formula>"Meta non Conseguida"</formula>
    </cfRule>
    <cfRule type="cellIs" dxfId="4231" priority="103" operator="equal">
      <formula>"Introducir resultado"</formula>
    </cfRule>
  </conditionalFormatting>
  <conditionalFormatting sqref="O20">
    <cfRule type="cellIs" dxfId="4230" priority="128" operator="equal">
      <formula>"Meta Totalmente Alcanzada"</formula>
    </cfRule>
    <cfRule type="cellIs" dxfId="4229" priority="129" operator="equal">
      <formula>"Meta Parcialmente Alcanzada"</formula>
    </cfRule>
    <cfRule type="cellIs" dxfId="4228" priority="130" operator="equal">
      <formula>"Ningunha Meta Alcanzada"</formula>
    </cfRule>
  </conditionalFormatting>
  <conditionalFormatting sqref="O21:O22">
    <cfRule type="cellIs" dxfId="4227" priority="98" operator="equal">
      <formula>"Meta Conseguida"</formula>
    </cfRule>
    <cfRule type="cellIs" dxfId="4226" priority="99" operator="equal">
      <formula>"Meta non Conseguida"</formula>
    </cfRule>
    <cfRule type="cellIs" dxfId="4225" priority="97" operator="equal">
      <formula>"Introducir resultado"</formula>
    </cfRule>
  </conditionalFormatting>
  <conditionalFormatting sqref="O24">
    <cfRule type="cellIs" dxfId="4224" priority="535" operator="equal">
      <formula>"Ningunha Meta Alcanzada"</formula>
    </cfRule>
    <cfRule type="cellIs" dxfId="4223" priority="534" operator="equal">
      <formula>"Meta Parcialmente Alcanzada"</formula>
    </cfRule>
    <cfRule type="cellIs" dxfId="4222" priority="533" operator="equal">
      <formula>"Meta Totalmente Alcanzada"</formula>
    </cfRule>
  </conditionalFormatting>
  <conditionalFormatting sqref="O25:O30">
    <cfRule type="cellIs" dxfId="4221" priority="384" operator="equal">
      <formula>"Meta non Conseguida"</formula>
    </cfRule>
    <cfRule type="cellIs" dxfId="4220" priority="382" operator="equal">
      <formula>"Introducir resultado"</formula>
    </cfRule>
    <cfRule type="cellIs" dxfId="4219" priority="383" operator="equal">
      <formula>"Meta Conseguida"</formula>
    </cfRule>
  </conditionalFormatting>
  <conditionalFormatting sqref="O32:O33">
    <cfRule type="cellIs" dxfId="4218" priority="380" operator="equal">
      <formula>"Meta Conseguida"</formula>
    </cfRule>
    <cfRule type="cellIs" dxfId="4217" priority="379" operator="equal">
      <formula>"Introducir resultado"</formula>
    </cfRule>
    <cfRule type="cellIs" dxfId="4216" priority="381" operator="equal">
      <formula>"Meta non Conseguida"</formula>
    </cfRule>
  </conditionalFormatting>
  <conditionalFormatting sqref="O35:O36">
    <cfRule type="cellIs" dxfId="4215" priority="390" operator="equal">
      <formula>"Meta non Conseguida"</formula>
    </cfRule>
    <cfRule type="cellIs" dxfId="4214" priority="389" operator="equal">
      <formula>"Meta Conseguida"</formula>
    </cfRule>
    <cfRule type="cellIs" dxfId="4213" priority="388" operator="equal">
      <formula>"Introducir resultado"</formula>
    </cfRule>
  </conditionalFormatting>
  <conditionalFormatting sqref="O37">
    <cfRule type="cellIs" dxfId="4212" priority="645" operator="equal">
      <formula>"Meta Parcialmente Alcanzada"</formula>
    </cfRule>
    <cfRule type="cellIs" dxfId="4211" priority="646" operator="equal">
      <formula>"Ningunha Meta Alcanzada"</formula>
    </cfRule>
    <cfRule type="cellIs" dxfId="4210" priority="644" operator="equal">
      <formula>"Meta Totalmente Alcanzada"</formula>
    </cfRule>
  </conditionalFormatting>
  <conditionalFormatting sqref="O38:O40">
    <cfRule type="cellIs" dxfId="4209" priority="601" operator="equal">
      <formula>"Meta non Conseguida"</formula>
    </cfRule>
    <cfRule type="cellIs" dxfId="4208" priority="600" operator="equal">
      <formula>"Meta Conseguida"</formula>
    </cfRule>
  </conditionalFormatting>
  <conditionalFormatting sqref="O38:O41">
    <cfRule type="cellIs" dxfId="4207" priority="593" operator="equal">
      <formula>"Introducir resultado"</formula>
    </cfRule>
  </conditionalFormatting>
  <conditionalFormatting sqref="O41">
    <cfRule type="cellIs" dxfId="4206" priority="594" operator="equal">
      <formula>"Indicador Completado"</formula>
    </cfRule>
    <cfRule type="cellIs" dxfId="4205" priority="595" operator="equal">
      <formula>"Meta no Conseguida"</formula>
    </cfRule>
  </conditionalFormatting>
  <conditionalFormatting sqref="O46">
    <cfRule type="cellIs" dxfId="4204" priority="643" operator="equal">
      <formula>"Ningunha Meta Alcanzada"</formula>
    </cfRule>
    <cfRule type="cellIs" dxfId="4203" priority="642" operator="equal">
      <formula>"Meta Parcialmente Alcanzada"</formula>
    </cfRule>
    <cfRule type="cellIs" dxfId="4202" priority="641" operator="equal">
      <formula>"Meta Totalmente Alcanzada"</formula>
    </cfRule>
  </conditionalFormatting>
  <conditionalFormatting sqref="O47">
    <cfRule type="cellIs" dxfId="4201" priority="697" operator="equal">
      <formula>"Meta noN Conseguida"</formula>
    </cfRule>
  </conditionalFormatting>
  <conditionalFormatting sqref="O47:O53">
    <cfRule type="cellIs" dxfId="4200" priority="5" operator="equal">
      <formula>"Meta Conseguida"</formula>
    </cfRule>
    <cfRule type="cellIs" dxfId="4199" priority="4" operator="equal">
      <formula>"Introducir resultado"</formula>
    </cfRule>
  </conditionalFormatting>
  <conditionalFormatting sqref="O48:O53">
    <cfRule type="cellIs" dxfId="4198" priority="6" operator="equal">
      <formula>"Meta non Conseguida"</formula>
    </cfRule>
  </conditionalFormatting>
  <conditionalFormatting sqref="O54">
    <cfRule type="cellIs" dxfId="4197" priority="640" operator="equal">
      <formula>"Ningunha Meta Alcanzada"</formula>
    </cfRule>
    <cfRule type="cellIs" dxfId="4196" priority="639" operator="equal">
      <formula>"Meta Parcialmente Alcanzada"</formula>
    </cfRule>
    <cfRule type="cellIs" dxfId="4195" priority="638" operator="equal">
      <formula>"Meta Totalmente Alcanzada"</formula>
    </cfRule>
  </conditionalFormatting>
  <conditionalFormatting sqref="O55:O58">
    <cfRule type="cellIs" dxfId="4194" priority="648" operator="equal">
      <formula>"Meta Conseguida"</formula>
    </cfRule>
    <cfRule type="cellIs" dxfId="4193" priority="649" operator="equal">
      <formula>"Meta non Conseguida"</formula>
    </cfRule>
    <cfRule type="cellIs" dxfId="4192" priority="647" operator="equal">
      <formula>"Introducir resultado"</formula>
    </cfRule>
  </conditionalFormatting>
  <conditionalFormatting sqref="O59">
    <cfRule type="cellIs" dxfId="4191" priority="674" operator="equal">
      <formula>"Meta Totalmente Alcanzada"</formula>
    </cfRule>
    <cfRule type="cellIs" dxfId="4190" priority="676" operator="equal">
      <formula>"Ningunha Meta Alcanzada"</formula>
    </cfRule>
    <cfRule type="cellIs" dxfId="4189" priority="675" operator="equal">
      <formula>"Meta Parcialmente Alcanzada"</formula>
    </cfRule>
  </conditionalFormatting>
  <conditionalFormatting sqref="O60:O64">
    <cfRule type="cellIs" dxfId="4188" priority="373" operator="equal">
      <formula>"Introducir resultado"</formula>
    </cfRule>
    <cfRule type="cellIs" dxfId="4187" priority="375" operator="equal">
      <formula>"Meta non Conseguida"</formula>
    </cfRule>
    <cfRule type="cellIs" dxfId="4186" priority="374" operator="equal">
      <formula>"Meta Conseguida"</formula>
    </cfRule>
  </conditionalFormatting>
  <conditionalFormatting sqref="O65">
    <cfRule type="cellIs" dxfId="4185" priority="665" operator="equal">
      <formula>"Meta Totalmente Alcanzada"</formula>
    </cfRule>
    <cfRule type="cellIs" dxfId="4184" priority="666" operator="equal">
      <formula>"Meta Parcialmente Alcanzada"</formula>
    </cfRule>
    <cfRule type="cellIs" dxfId="4183" priority="667" operator="equal">
      <formula>"Ningunha Meta Alcanzada"</formula>
    </cfRule>
  </conditionalFormatting>
  <conditionalFormatting sqref="O66:O69">
    <cfRule type="cellIs" dxfId="4182" priority="588" operator="equal">
      <formula>"Meta Conseguida"</formula>
    </cfRule>
    <cfRule type="cellIs" dxfId="4181" priority="589" operator="equal">
      <formula>"Meta non Conseguida"</formula>
    </cfRule>
  </conditionalFormatting>
  <conditionalFormatting sqref="O66:O74">
    <cfRule type="cellIs" dxfId="4180" priority="358" operator="equal">
      <formula>"Introducir resultado"</formula>
    </cfRule>
  </conditionalFormatting>
  <conditionalFormatting sqref="O70">
    <cfRule type="cellIs" dxfId="4179" priority="371" operator="equal">
      <formula>"Indicador Completado"</formula>
    </cfRule>
    <cfRule type="cellIs" dxfId="4178" priority="372" operator="equal">
      <formula>"Meta no Conseguida"</formula>
    </cfRule>
  </conditionalFormatting>
  <conditionalFormatting sqref="O71">
    <cfRule type="cellIs" dxfId="4177" priority="365" operator="equal">
      <formula>"Meta Conseguida"</formula>
    </cfRule>
    <cfRule type="cellIs" dxfId="4176" priority="366" operator="equal">
      <formula>"Meta non Conseguida"</formula>
    </cfRule>
  </conditionalFormatting>
  <conditionalFormatting sqref="O72">
    <cfRule type="cellIs" dxfId="4175" priority="368" operator="equal">
      <formula>"Indicador Completado"</formula>
    </cfRule>
    <cfRule type="cellIs" dxfId="4174" priority="369" operator="equal">
      <formula>"Meta no Conseguida"</formula>
    </cfRule>
  </conditionalFormatting>
  <conditionalFormatting sqref="O73:O74">
    <cfRule type="cellIs" dxfId="4173" priority="359" operator="equal">
      <formula>"Meta Conseguida"</formula>
    </cfRule>
    <cfRule type="cellIs" dxfId="4172" priority="360" operator="equal">
      <formula>"Meta non Conseguida"</formula>
    </cfRule>
  </conditionalFormatting>
  <conditionalFormatting sqref="O75">
    <cfRule type="cellIs" dxfId="4171" priority="653" operator="equal">
      <formula>"Meta Totalmente Alcanzada"</formula>
    </cfRule>
    <cfRule type="cellIs" dxfId="4170" priority="654" operator="equal">
      <formula>"Meta Parcialmente Alcanzada"</formula>
    </cfRule>
    <cfRule type="cellIs" dxfId="4169" priority="655" operator="equal">
      <formula>"Ningunha Meta Alcanzada"</formula>
    </cfRule>
  </conditionalFormatting>
  <conditionalFormatting sqref="O76:O81">
    <cfRule type="cellIs" dxfId="4168" priority="352" operator="equal">
      <formula>"Introducir resultado"</formula>
    </cfRule>
    <cfRule type="cellIs" dxfId="4167" priority="353" operator="equal">
      <formula>"Meta Conseguida"</formula>
    </cfRule>
    <cfRule type="cellIs" dxfId="4166" priority="354" operator="equal">
      <formula>"Meta non Conseguida"</formula>
    </cfRule>
  </conditionalFormatting>
  <conditionalFormatting sqref="O82">
    <cfRule type="cellIs" dxfId="4165" priority="545" operator="equal">
      <formula>"Meta Totalmente Alcanzada"</formula>
    </cfRule>
    <cfRule type="cellIs" dxfId="4164" priority="546" operator="equal">
      <formula>"Meta Parcialmente Alcanzada"</formula>
    </cfRule>
    <cfRule type="cellIs" dxfId="4163" priority="547" operator="equal">
      <formula>"Ningunha Meta Alcanzada"</formula>
    </cfRule>
  </conditionalFormatting>
  <conditionalFormatting sqref="O83:O86">
    <cfRule type="cellIs" dxfId="4162" priority="540" operator="equal">
      <formula>"Meta Conseguida"</formula>
    </cfRule>
    <cfRule type="cellIs" dxfId="4161" priority="541" operator="equal">
      <formula>"Meta non Conseguida"</formula>
    </cfRule>
  </conditionalFormatting>
  <conditionalFormatting sqref="O83:O88">
    <cfRule type="cellIs" dxfId="4160" priority="334" operator="equal">
      <formula>"Introducir resultado"</formula>
    </cfRule>
  </conditionalFormatting>
  <conditionalFormatting sqref="O87:O88">
    <cfRule type="cellIs" dxfId="4159" priority="336" operator="equal">
      <formula>"Meta no Conseguida"</formula>
    </cfRule>
    <cfRule type="cellIs" dxfId="4158" priority="335" operator="equal">
      <formula>"Indicador Completado"</formula>
    </cfRule>
  </conditionalFormatting>
  <conditionalFormatting sqref="O92">
    <cfRule type="cellIs" dxfId="4157" priority="506" operator="equal">
      <formula>"Meta Totalmente Alcanzada"</formula>
    </cfRule>
    <cfRule type="cellIs" dxfId="4156" priority="507" operator="equal">
      <formula>"Meta Parcialmente Alcanzada"</formula>
    </cfRule>
    <cfRule type="cellIs" dxfId="4155" priority="508" operator="equal">
      <formula>"Ningunha Meta Alcanzada"</formula>
    </cfRule>
  </conditionalFormatting>
  <conditionalFormatting sqref="O93:O94">
    <cfRule type="cellIs" dxfId="4154" priority="329" operator="equal">
      <formula>"Meta Conseguida"</formula>
    </cfRule>
    <cfRule type="cellIs" dxfId="4153" priority="328" operator="equal">
      <formula>"Introducir resultado"</formula>
    </cfRule>
    <cfRule type="cellIs" dxfId="4152" priority="330" operator="equal">
      <formula>"Meta non Conseguida"</formula>
    </cfRule>
  </conditionalFormatting>
  <hyperlinks>
    <hyperlink ref="D19" location="Anexos!F2" display="Anexos!F2" xr:uid="{00000000-0004-0000-0400-000000000000}"/>
    <hyperlink ref="D34" location="Anexos!Q2" display="Anexos!Q2" xr:uid="{00000000-0004-0000-0400-000001000000}"/>
    <hyperlink ref="D31" location="Anexos!Q2" display="Anexos!Q2" xr:uid="{00000000-0004-0000-0400-000002000000}"/>
  </hyperlinks>
  <pageMargins left="0.70866141732283505" right="0.70866141732283505" top="0.74803149606299202" bottom="0.74803149606299202" header="0.31496062992126" footer="0.31496062992126"/>
  <pageSetup paperSize="9" scale="51"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O94"/>
  <sheetViews>
    <sheetView zoomScale="85" zoomScaleNormal="85" workbookViewId="0">
      <pane ySplit="5" topLeftCell="A19" activePane="bottomLeft" state="frozen"/>
      <selection pane="bottomLeft" activeCell="E8" sqref="E8"/>
    </sheetView>
  </sheetViews>
  <sheetFormatPr baseColWidth="10" defaultColWidth="11.44140625" defaultRowHeight="14.4"/>
  <cols>
    <col min="1" max="1" width="5.6640625" style="3" customWidth="1"/>
    <col min="2" max="2" width="38.6640625" style="1" customWidth="1"/>
    <col min="3" max="3" width="33.6640625" style="1" customWidth="1"/>
    <col min="4" max="4" width="73.6640625" style="1" customWidth="1"/>
    <col min="5" max="5" width="12.6640625" style="3" customWidth="1"/>
    <col min="6" max="6" width="12.6640625" style="19" customWidth="1"/>
    <col min="7" max="7" width="26.6640625" style="1" customWidth="1"/>
    <col min="8" max="8" width="135" style="2" customWidth="1"/>
    <col min="9" max="10" width="12.6640625" style="2" customWidth="1"/>
    <col min="11" max="11" width="26.6640625" style="2" customWidth="1"/>
    <col min="12" max="12" width="1.6640625" style="2" customWidth="1"/>
    <col min="13" max="13" width="11.44140625" style="2"/>
    <col min="14" max="14" width="12.5546875" style="2" bestFit="1" customWidth="1"/>
    <col min="15" max="15" width="26.6640625" style="2" customWidth="1"/>
    <col min="16" max="16384" width="11.44140625" style="2"/>
  </cols>
  <sheetData>
    <row r="1" spans="1:15" ht="15" thickBot="1">
      <c r="E1" s="1"/>
      <c r="F1" s="1"/>
    </row>
    <row r="2" spans="1:15" s="1" customFormat="1" ht="29.25" customHeight="1" thickBot="1">
      <c r="A2" s="560" t="s">
        <v>238</v>
      </c>
      <c r="B2" s="564"/>
      <c r="C2" s="564"/>
      <c r="D2" s="564"/>
      <c r="E2" s="564"/>
      <c r="F2" s="564"/>
      <c r="G2" s="565"/>
    </row>
    <row r="3" spans="1:15" s="1" customFormat="1" ht="6" customHeight="1" thickBot="1">
      <c r="A3" s="65"/>
      <c r="B3" s="65"/>
      <c r="C3" s="65"/>
      <c r="D3" s="65"/>
      <c r="E3" s="65"/>
      <c r="F3" s="24"/>
      <c r="G3" s="65"/>
      <c r="I3" s="65"/>
      <c r="J3" s="24"/>
      <c r="K3" s="65"/>
    </row>
    <row r="4" spans="1:15" ht="36.75" customHeight="1" thickBot="1">
      <c r="A4" s="555" t="s">
        <v>146</v>
      </c>
      <c r="B4" s="556"/>
      <c r="C4" s="563" t="s">
        <v>96</v>
      </c>
      <c r="D4" s="559"/>
      <c r="E4" s="557" t="str">
        <f>+Centro!E4</f>
        <v>Curso 2023/2024</v>
      </c>
      <c r="F4" s="558"/>
      <c r="G4" s="559"/>
      <c r="I4" s="557" t="str">
        <f>+Centro!I4</f>
        <v>Curso X+1</v>
      </c>
      <c r="J4" s="558"/>
      <c r="K4" s="559"/>
      <c r="M4" s="557" t="str">
        <f>+Centro!M4</f>
        <v>Curso X+2</v>
      </c>
      <c r="N4" s="558"/>
      <c r="O4" s="559"/>
    </row>
    <row r="5" spans="1:15" ht="39" customHeight="1" thickBot="1">
      <c r="A5" s="187" t="s">
        <v>147</v>
      </c>
      <c r="B5" s="187" t="s">
        <v>87</v>
      </c>
      <c r="C5" s="187" t="s">
        <v>97</v>
      </c>
      <c r="D5" s="412" t="s">
        <v>158</v>
      </c>
      <c r="E5" s="412" t="s">
        <v>1</v>
      </c>
      <c r="F5" s="428" t="s">
        <v>2</v>
      </c>
      <c r="G5" s="62" t="s">
        <v>259</v>
      </c>
      <c r="I5" s="412" t="s">
        <v>1</v>
      </c>
      <c r="J5" s="428" t="s">
        <v>2</v>
      </c>
      <c r="K5" s="62" t="s">
        <v>259</v>
      </c>
      <c r="M5" s="412" t="s">
        <v>1</v>
      </c>
      <c r="N5" s="428" t="s">
        <v>2</v>
      </c>
      <c r="O5" s="62" t="s">
        <v>259</v>
      </c>
    </row>
    <row r="6" spans="1:15" s="53" customFormat="1" ht="18.75" customHeight="1">
      <c r="A6" s="31" t="s">
        <v>0</v>
      </c>
      <c r="B6" s="32"/>
      <c r="C6" s="32"/>
      <c r="D6" s="413"/>
      <c r="E6" s="429"/>
      <c r="F6" s="429"/>
      <c r="G6" s="34"/>
      <c r="I6" s="429"/>
      <c r="J6" s="429"/>
      <c r="K6" s="34"/>
      <c r="M6" s="429"/>
      <c r="N6" s="429"/>
      <c r="O6" s="34"/>
    </row>
    <row r="7" spans="1:15" ht="55.2">
      <c r="A7" s="106" t="s">
        <v>169</v>
      </c>
      <c r="B7" s="98" t="s">
        <v>277</v>
      </c>
      <c r="C7" s="98" t="s">
        <v>306</v>
      </c>
      <c r="D7" s="467" t="s">
        <v>439</v>
      </c>
      <c r="E7" s="372">
        <v>20</v>
      </c>
      <c r="F7" s="373">
        <v>8</v>
      </c>
      <c r="G7" s="89" t="str">
        <f>+IF(AND(ISBLANK(E7),ISBLANK(F7)),"Introducir Meta e Resultado",IF(ISBLANK(E7),"Introducir Meta",IF(ISBLANK(F7),"Introducir Resultado",IF(F7&gt;=E7,"Meta Conseguida","Meta Non Conseguida"))))</f>
        <v>Meta Non Conseguida</v>
      </c>
      <c r="I7" s="372"/>
      <c r="J7" s="373"/>
      <c r="K7" s="89" t="str">
        <f>+IF(AND(ISBLANK(I7),ISBLANK(J7)),"Introducir Meta e Resultado",IF(ISBLANK(I7),"Introducir Meta",IF(ISBLANK(J7),"Introducir Resultado",IF(J7&gt;=I7,"Meta Conseguida","Meta Non Conseguida"))))</f>
        <v>Introducir Meta e Resultado</v>
      </c>
      <c r="M7" s="372"/>
      <c r="N7" s="373"/>
      <c r="O7" s="89" t="str">
        <f>+IF(AND(ISBLANK(M7),ISBLANK(N7)),"Introducir Meta e Resultado",IF(ISBLANK(M7),"Introducir Meta",IF(ISBLANK(N7),"Introducir Resultado",IF(N7&gt;=M7,"Meta Conseguida","Meta Non Conseguida"))))</f>
        <v>Introducir Meta e Resultado</v>
      </c>
    </row>
    <row r="8" spans="1:15" ht="36">
      <c r="A8" s="110" t="s">
        <v>3</v>
      </c>
      <c r="B8" s="66" t="s">
        <v>74</v>
      </c>
      <c r="C8" s="66" t="s">
        <v>4</v>
      </c>
      <c r="D8" s="430" t="s">
        <v>339</v>
      </c>
      <c r="E8" s="431">
        <f>+COUNTA(F9:F10)</f>
        <v>2</v>
      </c>
      <c r="F8" s="432">
        <f>+COUNTIF(G9:G10,"Meta Conseguida")+COUNTIF(G9:G10,"No hay Meta")</f>
        <v>2</v>
      </c>
      <c r="G8" s="92" t="str">
        <f>+IF(F8=0,"Ningunha Meta Alcanzada",IF(F8&gt;=E8,"No hay Meta",IF(F8&gt;0,"Meta Parcialmente Alcanzada")))</f>
        <v>No hay Meta</v>
      </c>
      <c r="H8" s="287"/>
      <c r="I8" s="431">
        <f>+COUNTA(I9:I10)</f>
        <v>0</v>
      </c>
      <c r="J8" s="432">
        <f>+COUNTIF(K9:K10,"Meta Conseguida")</f>
        <v>0</v>
      </c>
      <c r="K8" s="92" t="str">
        <f>+IF(J8=0,"Ningunha Meta Alcanzada",IF(J8&gt;=I8,"Meta Totalmente Alcanzada",IF(J8&gt;0,"Meta Parcialmente Alcanzada")))</f>
        <v>Ningunha Meta Alcanzada</v>
      </c>
      <c r="M8" s="431">
        <f>+COUNTA(M9:M10)</f>
        <v>0</v>
      </c>
      <c r="N8" s="432">
        <f>+COUNTIF(O9:O10,"Meta Conseguida")</f>
        <v>0</v>
      </c>
      <c r="O8" s="92" t="str">
        <f>+IF(N8=0,"Ningunha Meta Alcanzada",IF(N8&gt;=M8,"Meta Totalmente Alcanzada",IF(N8&gt;0,"Meta Parcialmente Alcanzada")))</f>
        <v>Ningunha Meta Alcanzada</v>
      </c>
    </row>
    <row r="9" spans="1:15" ht="69">
      <c r="A9" s="59" t="s">
        <v>69</v>
      </c>
      <c r="B9" s="68" t="s">
        <v>313</v>
      </c>
      <c r="C9" s="68" t="s">
        <v>4</v>
      </c>
      <c r="D9" s="433" t="s">
        <v>440</v>
      </c>
      <c r="E9" s="374"/>
      <c r="F9" s="375">
        <v>0</v>
      </c>
      <c r="G9" s="90" t="str">
        <f>+IF(AND(ISBLANK(E9),ISBLANK(F9)),"Introducir Meta e Resultado",IF(ISBLANK(E9),"No hay Meta",IF(ISBLANK(F9),"Introducir Resultado",IF(F9&gt;=E9,"Meta Conseguida","Meta Non Conseguida"))))</f>
        <v>No hay Meta</v>
      </c>
      <c r="I9" s="374"/>
      <c r="J9" s="375"/>
      <c r="K9" s="90" t="str">
        <f t="shared" ref="K9:K10" si="0">+IF(AND(ISBLANK(I9),ISBLANK(J9)),"Introducir Meta e Resultado",IF(ISBLANK(I9),"Introducir Meta",IF(ISBLANK(J9),"Introducir Resultado",IF(J9&gt;=I9,"Meta Conseguida","Meta Non Conseguida"))))</f>
        <v>Introducir Meta e Resultado</v>
      </c>
      <c r="M9" s="374"/>
      <c r="N9" s="375"/>
      <c r="O9" s="90" t="str">
        <f t="shared" ref="O9:O10" si="1">+IF(AND(ISBLANK(M9),ISBLANK(N9)),"Introducir Meta e Resultado",IF(ISBLANK(M9),"Introducir Meta",IF(ISBLANK(N9),"Introducir Resultado",IF(N9&gt;=M9,"Meta Conseguida","Meta Non Conseguida"))))</f>
        <v>Introducir Meta e Resultado</v>
      </c>
    </row>
    <row r="10" spans="1:15" ht="55.2">
      <c r="A10" s="60" t="s">
        <v>70</v>
      </c>
      <c r="B10" s="67" t="s">
        <v>178</v>
      </c>
      <c r="C10" s="67" t="s">
        <v>4</v>
      </c>
      <c r="D10" s="434" t="s">
        <v>314</v>
      </c>
      <c r="E10" s="376"/>
      <c r="F10" s="375">
        <f>+IFERROR(F$9/F$87,0)</f>
        <v>0</v>
      </c>
      <c r="G10" s="91" t="str">
        <f>+IF(AND(ISBLANK(E10),ISBLANK(F10)),"Introducir Meta e Resultado",IF(ISBLANK(E10),"No hay Meta",IF(ISBLANK(F10),"Introducir Resultado",IF(F10&gt;=E10,"Meta Conseguida","Meta Non Conseguida"))))</f>
        <v>No hay Meta</v>
      </c>
      <c r="I10" s="376"/>
      <c r="J10" s="375">
        <f>+IFERROR(J$9/J$87,0)</f>
        <v>0</v>
      </c>
      <c r="K10" s="91" t="str">
        <f t="shared" si="0"/>
        <v>Introducir Meta</v>
      </c>
      <c r="M10" s="376"/>
      <c r="N10" s="375">
        <f>+IFERROR(N$9/N$87,0)</f>
        <v>0</v>
      </c>
      <c r="O10" s="91" t="str">
        <f t="shared" si="1"/>
        <v>Introducir Meta</v>
      </c>
    </row>
    <row r="11" spans="1:15" ht="27.6">
      <c r="A11" s="106" t="s">
        <v>5</v>
      </c>
      <c r="B11" s="98" t="s">
        <v>71</v>
      </c>
      <c r="C11" s="98" t="s">
        <v>188</v>
      </c>
      <c r="D11" s="435" t="s">
        <v>340</v>
      </c>
      <c r="E11" s="402">
        <f>+F11+COUNTIF(G$7:G$10,"Meta non Conseguida")+COUNTIF(G$12:G$94,"Meta non Conseguida")</f>
        <v>59</v>
      </c>
      <c r="F11" s="407">
        <f>+COUNTIF(G$6:G$10,"Meta Conseguida")+COUNTIF(G$12:G$94,"Meta Conseguida")+COUNTIF(G$6:G$10,"No hay Meta")+COUNTIF(G$12:G$94,"No hay Meta")</f>
        <v>57</v>
      </c>
      <c r="G11" s="411">
        <f>+IFERROR(F11/E11,"Introducir Meta")</f>
        <v>0.96610169491525422</v>
      </c>
      <c r="I11" s="402">
        <f>+J11+COUNTIF(K$7:K$10,"Meta non Conseguida")+COUNTIF(K$12:K$94,"Meta non Conseguida")</f>
        <v>0</v>
      </c>
      <c r="J11" s="407">
        <f>+COUNTIF(K$6:K$10,"Meta Conseguida")+COUNTIF(K$12:K$94,"Meta Conseguida")</f>
        <v>0</v>
      </c>
      <c r="K11" s="411" t="str">
        <f>+IFERROR(J11/I11,"Introducir Meta")</f>
        <v>Introducir Meta</v>
      </c>
      <c r="M11" s="402">
        <f>+N11+COUNTIF(O$7:O$10,"Meta non Conseguida")+COUNTIF(O$12:O$94,"Meta non Conseguida")</f>
        <v>0</v>
      </c>
      <c r="N11" s="407">
        <f>+COUNTIF(O$6:O$10,"Meta Conseguida")+COUNTIF(O$12:O$94,"Meta Conseguida")</f>
        <v>0</v>
      </c>
      <c r="O11" s="411" t="str">
        <f>+IFERROR(N11/M11,"Introducir Meta")</f>
        <v>Introducir Meta</v>
      </c>
    </row>
    <row r="12" spans="1:15" ht="36">
      <c r="A12" s="110" t="s">
        <v>68</v>
      </c>
      <c r="B12" s="66" t="s">
        <v>341</v>
      </c>
      <c r="C12" s="66" t="s">
        <v>7</v>
      </c>
      <c r="D12" s="430" t="s">
        <v>342</v>
      </c>
      <c r="E12" s="431">
        <f>+COUNTA(F13:F14)</f>
        <v>2</v>
      </c>
      <c r="F12" s="432">
        <f>+COUNTIF(G13:G14,"Meta Conseguida")+COUNTIF(G13:G14,"No hay Meta")</f>
        <v>2</v>
      </c>
      <c r="G12" s="92" t="str">
        <f>+IF(F12=0,"No hay Meta",IF(F12&gt;=E12,"No hay Meta",IF(F12&gt;0,"Meta Parcialmente Alcanzada")))</f>
        <v>No hay Meta</v>
      </c>
      <c r="H12" s="287"/>
      <c r="I12" s="431">
        <f>+COUNTA(I13:I14)</f>
        <v>0</v>
      </c>
      <c r="J12" s="432">
        <f>+COUNTIF(K13:K14,"Meta Conseguida")</f>
        <v>0</v>
      </c>
      <c r="K12" s="92" t="str">
        <f>+IF(J12=0,"Ningunha Meta Alcanzada",IF(J12&gt;=I12,"Meta Totalmente Alcanzada",IF(J12&gt;0,"Meta Parcialmente Alcanzada")))</f>
        <v>Ningunha Meta Alcanzada</v>
      </c>
      <c r="M12" s="431">
        <f>+COUNTA(M13:M14)</f>
        <v>0</v>
      </c>
      <c r="N12" s="432">
        <f>+COUNTIF(O13:O14,"Meta Conseguida")</f>
        <v>0</v>
      </c>
      <c r="O12" s="92" t="str">
        <f>+IF(N12=0,"Ningunha Meta Alcanzada",IF(N12&gt;=M12,"Meta Totalmente Alcanzada",IF(N12&gt;0,"Meta Parcialmente Alcanzada")))</f>
        <v>Ningunha Meta Alcanzada</v>
      </c>
    </row>
    <row r="13" spans="1:15" ht="69">
      <c r="A13" s="59" t="s">
        <v>175</v>
      </c>
      <c r="B13" s="68" t="s">
        <v>179</v>
      </c>
      <c r="C13" s="68" t="s">
        <v>7</v>
      </c>
      <c r="D13" s="433" t="s">
        <v>441</v>
      </c>
      <c r="E13" s="374"/>
      <c r="F13" s="375">
        <v>5</v>
      </c>
      <c r="G13" s="90" t="str">
        <f>+IF(AND(ISBLANK(E13),ISBLANK(F13)),"Introducir Meta e Resultado",IF(ISBLANK(E13),"No hay Meta",IF(ISBLANK(F13),"Introducir Resultado",IF(F13&gt;=E13,"Meta Conseguida","Meta Non Conseguida"))))</f>
        <v>No hay Meta</v>
      </c>
      <c r="I13" s="374"/>
      <c r="J13" s="375"/>
      <c r="K13" s="90" t="str">
        <f t="shared" ref="K13:K14" si="2">+IF(AND(ISBLANK(I13),ISBLANK(J13)),"Introducir Meta e Resultado",IF(ISBLANK(I13),"Introducir Meta",IF(ISBLANK(J13),"Introducir Resultado",IF(J13&gt;=I13,"Meta Conseguida","Meta Non Conseguida"))))</f>
        <v>Introducir Meta e Resultado</v>
      </c>
      <c r="M13" s="374"/>
      <c r="N13" s="375"/>
      <c r="O13" s="90" t="str">
        <f t="shared" ref="O13:O14" si="3">+IF(AND(ISBLANK(M13),ISBLANK(N13)),"Introducir Meta e Resultado",IF(ISBLANK(M13),"Introducir Meta",IF(ISBLANK(N13),"Introducir Resultado",IF(N13&gt;=M13,"Meta Conseguida","Meta Non Conseguida"))))</f>
        <v>Introducir Meta e Resultado</v>
      </c>
    </row>
    <row r="14" spans="1:15" ht="41.4">
      <c r="A14" s="60" t="s">
        <v>343</v>
      </c>
      <c r="B14" s="67" t="s">
        <v>112</v>
      </c>
      <c r="C14" s="67" t="s">
        <v>7</v>
      </c>
      <c r="D14" s="434" t="s">
        <v>344</v>
      </c>
      <c r="E14" s="376"/>
      <c r="F14" s="436">
        <f>+IFERROR(F$13/F$88,0)</f>
        <v>0.29411764705882354</v>
      </c>
      <c r="G14" s="91" t="str">
        <f>+IF(AND(ISBLANK(E14),ISBLANK(F14)),"Introducir Meta e Resultado",IF(ISBLANK(E14),"No hay Meta",IF(ISBLANK(F14),"Introducir Resultado",IF(F14&gt;=E14,"Meta Conseguida","Meta Non Conseguida"))))</f>
        <v>No hay Meta</v>
      </c>
      <c r="I14" s="376"/>
      <c r="J14" s="436">
        <f>+IFERROR(J$13/J$88,0)</f>
        <v>0</v>
      </c>
      <c r="K14" s="91" t="str">
        <f t="shared" si="2"/>
        <v>Introducir Meta</v>
      </c>
      <c r="M14" s="376"/>
      <c r="N14" s="436">
        <f>+IFERROR(N$13/N$88,0)</f>
        <v>0</v>
      </c>
      <c r="O14" s="91" t="str">
        <f t="shared" si="3"/>
        <v>Introducir Meta</v>
      </c>
    </row>
    <row r="15" spans="1:15" ht="27.6">
      <c r="A15" s="106" t="s">
        <v>382</v>
      </c>
      <c r="B15" s="98" t="s">
        <v>383</v>
      </c>
      <c r="C15" s="98" t="s">
        <v>7</v>
      </c>
      <c r="D15" s="437" t="s">
        <v>384</v>
      </c>
      <c r="E15" s="377" t="s">
        <v>167</v>
      </c>
      <c r="F15" s="378">
        <v>0</v>
      </c>
      <c r="G15" s="92" t="str">
        <f>+IF(ISBLANK(F15),"Introducir Resultado","Resultado Introducido")</f>
        <v>Resultado Introducido</v>
      </c>
      <c r="I15" s="368" t="s">
        <v>167</v>
      </c>
      <c r="J15" s="378"/>
      <c r="K15" s="92" t="str">
        <f>+IF(ISBLANK(J15),"Introducir Resultado","Resultado Introducido")</f>
        <v>Introducir Resultado</v>
      </c>
      <c r="M15" s="377" t="s">
        <v>167</v>
      </c>
      <c r="N15" s="378"/>
      <c r="O15" s="92" t="str">
        <f>+IF(ISBLANK(N15),"Introducir Resultado","Resultado Introducido")</f>
        <v>Introducir Resultado</v>
      </c>
    </row>
    <row r="16" spans="1:15" s="185" customFormat="1" ht="36">
      <c r="A16" s="110" t="s">
        <v>8</v>
      </c>
      <c r="B16" s="66" t="s">
        <v>113</v>
      </c>
      <c r="C16" s="66" t="s">
        <v>7</v>
      </c>
      <c r="D16" s="430" t="s">
        <v>345</v>
      </c>
      <c r="E16" s="438">
        <f>+COUNTA(F17:F18)</f>
        <v>2</v>
      </c>
      <c r="F16" s="439">
        <f>+COUNTIF(G17:G18,"Meta Conseguida")+COUNTIF(G17:G18,"No hay Meta")</f>
        <v>2</v>
      </c>
      <c r="G16" s="92" t="str">
        <f>+IF(F16=0,"No hay Meta",IF(F16&gt;=E16,"No hay Meta",IF(F16&gt;0,"Meta Parcialmente Alcanzada")))</f>
        <v>No hay Meta</v>
      </c>
      <c r="H16" s="287"/>
      <c r="I16" s="438">
        <f>+COUNTA(I17:I18)</f>
        <v>0</v>
      </c>
      <c r="J16" s="439">
        <f>+COUNTIF(K17:K18,"Meta Conseguida")</f>
        <v>0</v>
      </c>
      <c r="K16" s="92" t="str">
        <f>+IF(J16=0,"Ningunha Meta Alcanzada",IF(J16&gt;=I16,"Meta Totalmente Alcanzada",IF(J16&gt;0,"Meta Parcialmente Alcanzada")))</f>
        <v>Ningunha Meta Alcanzada</v>
      </c>
      <c r="L16" s="2"/>
      <c r="M16" s="438">
        <f>+COUNTA(M17:M18)</f>
        <v>0</v>
      </c>
      <c r="N16" s="439">
        <f>+COUNTIF(O17:O18,"Meta Conseguida")</f>
        <v>0</v>
      </c>
      <c r="O16" s="92" t="str">
        <f>+IF(N16=0,"Ningunha Meta Alcanzada",IF(N16&gt;=M16,"Meta Totalmente Alcanzada",IF(N16&gt;0,"Meta Parcialmente Alcanzada")))</f>
        <v>Ningunha Meta Alcanzada</v>
      </c>
    </row>
    <row r="17" spans="1:15" s="185" customFormat="1" ht="55.2">
      <c r="A17" s="59" t="s">
        <v>72</v>
      </c>
      <c r="B17" s="68" t="s">
        <v>205</v>
      </c>
      <c r="C17" s="68" t="s">
        <v>7</v>
      </c>
      <c r="D17" s="440" t="s">
        <v>442</v>
      </c>
      <c r="E17" s="374"/>
      <c r="F17" s="375">
        <v>4</v>
      </c>
      <c r="G17" s="90" t="str">
        <f>+IF(AND(ISBLANK(E17),ISBLANK(F17)),"Introducir Meta e Resultado",IF(ISBLANK(E17),"No hay Meta",IF(ISBLANK(F17),"Introducir Resultado",IF(F17&gt;=E17,"Meta Conseguida","Meta Non Conseguida"))))</f>
        <v>No hay Meta</v>
      </c>
      <c r="H17" s="2"/>
      <c r="I17" s="374"/>
      <c r="J17" s="375"/>
      <c r="K17" s="90" t="str">
        <f t="shared" ref="K17:K18" si="4">+IF(AND(ISBLANK(I17),ISBLANK(J17)),"Introducir Meta e Resultado",IF(ISBLANK(I17),"Introducir Meta",IF(ISBLANK(J17),"Introducir Resultado",IF(J17&gt;=I17,"Meta Conseguida","Meta Non Conseguida"))))</f>
        <v>Introducir Meta e Resultado</v>
      </c>
      <c r="L17" s="287"/>
      <c r="M17" s="374"/>
      <c r="N17" s="375"/>
      <c r="O17" s="90" t="str">
        <f t="shared" ref="O17:O18" si="5">+IF(AND(ISBLANK(M17),ISBLANK(N17)),"Introducir Meta e Resultado",IF(ISBLANK(M17),"Introducir Meta",IF(ISBLANK(N17),"Introducir Resultado",IF(N17&gt;=M17,"Meta Conseguida","Meta Non Conseguida"))))</f>
        <v>Introducir Meta e Resultado</v>
      </c>
    </row>
    <row r="18" spans="1:15" ht="41.4">
      <c r="A18" s="59" t="s">
        <v>73</v>
      </c>
      <c r="B18" s="68" t="s">
        <v>206</v>
      </c>
      <c r="C18" s="68" t="s">
        <v>7</v>
      </c>
      <c r="D18" s="440" t="s">
        <v>385</v>
      </c>
      <c r="E18" s="379"/>
      <c r="F18" s="441">
        <f>+IFERROR(F$17/F$88,0)</f>
        <v>0.23529411764705882</v>
      </c>
      <c r="G18" s="90" t="str">
        <f>+IF(AND(ISBLANK(E18),ISBLANK(F18)),"Introducir Meta e Resultado",IF(ISBLANK(E18),"No hay Meta",IF(ISBLANK(F18),"Introducir Resultado",IF(F18&gt;=E18,"Meta Conseguida","Meta Non Conseguida"))))</f>
        <v>No hay Meta</v>
      </c>
      <c r="H18" s="287"/>
      <c r="I18" s="379"/>
      <c r="J18" s="441">
        <f>+IFERROR(J$17/J$88,0)</f>
        <v>0</v>
      </c>
      <c r="K18" s="90" t="str">
        <f t="shared" si="4"/>
        <v>Introducir Meta</v>
      </c>
      <c r="L18" s="287"/>
      <c r="M18" s="379"/>
      <c r="N18" s="441">
        <f>+IFERROR(N$17/N$88,0)</f>
        <v>0</v>
      </c>
      <c r="O18" s="90" t="str">
        <f t="shared" si="5"/>
        <v>Introducir Meta</v>
      </c>
    </row>
    <row r="19" spans="1:15" ht="55.2">
      <c r="A19" s="60" t="s">
        <v>176</v>
      </c>
      <c r="B19" s="67" t="s">
        <v>145</v>
      </c>
      <c r="C19" s="67" t="s">
        <v>7</v>
      </c>
      <c r="D19" s="442" t="s">
        <v>207</v>
      </c>
      <c r="E19" s="380" t="s">
        <v>167</v>
      </c>
      <c r="F19" s="381" t="s">
        <v>167</v>
      </c>
      <c r="G19" s="186" t="s">
        <v>167</v>
      </c>
      <c r="I19" s="380" t="s">
        <v>167</v>
      </c>
      <c r="J19" s="381" t="s">
        <v>167</v>
      </c>
      <c r="K19" s="186" t="s">
        <v>167</v>
      </c>
      <c r="M19" s="380" t="s">
        <v>167</v>
      </c>
      <c r="N19" s="381" t="s">
        <v>167</v>
      </c>
      <c r="O19" s="186" t="s">
        <v>167</v>
      </c>
    </row>
    <row r="20" spans="1:15" ht="36">
      <c r="A20" s="110" t="s">
        <v>10</v>
      </c>
      <c r="B20" s="101" t="s">
        <v>75</v>
      </c>
      <c r="C20" s="101" t="s">
        <v>7</v>
      </c>
      <c r="D20" s="430" t="s">
        <v>346</v>
      </c>
      <c r="E20" s="431">
        <f>+COUNTA(F21:F22)</f>
        <v>2</v>
      </c>
      <c r="F20" s="432">
        <f>+COUNTIF(G21:G22,"Meta Conseguida")+COUNTIF(G21:G22,"No hay Meta")</f>
        <v>2</v>
      </c>
      <c r="G20" s="89" t="str">
        <f>+IF(F20=0,"No hay Meta",IF(F20&gt;=E20,"No hay Meta",IF(F20&gt;0,"Meta Parcialmente Alcanzada")))</f>
        <v>No hay Meta</v>
      </c>
      <c r="H20" s="287"/>
      <c r="I20" s="431">
        <f>+COUNTA(I21:I22)</f>
        <v>0</v>
      </c>
      <c r="J20" s="432">
        <f>+COUNTIF(K21:K22,"Meta Conseguida")</f>
        <v>0</v>
      </c>
      <c r="K20" s="89" t="str">
        <f>+IF(J20=0,"Ningunha Meta Alcanzada",IF(J20&gt;=I20,"Meta Totalmente Alcanzada",IF(J20&gt;0,"Meta Parcialmente Alcanzada")))</f>
        <v>Ningunha Meta Alcanzada</v>
      </c>
      <c r="M20" s="431">
        <f>+COUNTA(M21:M22)</f>
        <v>0</v>
      </c>
      <c r="N20" s="432">
        <f>+COUNTIF(O21:O22,"Meta Conseguida")</f>
        <v>0</v>
      </c>
      <c r="O20" s="89" t="str">
        <f>+IF(N20=0,"Ningunha Meta Alcanzada",IF(N20&gt;=M20,"Meta Totalmente Alcanzada",IF(N20&gt;0,"Meta Parcialmente Alcanzada")))</f>
        <v>Ningunha Meta Alcanzada</v>
      </c>
    </row>
    <row r="21" spans="1:15" ht="69">
      <c r="A21" s="59" t="s">
        <v>76</v>
      </c>
      <c r="B21" s="68" t="s">
        <v>180</v>
      </c>
      <c r="C21" s="68" t="s">
        <v>7</v>
      </c>
      <c r="D21" s="433" t="s">
        <v>443</v>
      </c>
      <c r="E21" s="374"/>
      <c r="F21" s="375">
        <v>0</v>
      </c>
      <c r="G21" s="90" t="str">
        <f>+IF(AND(ISBLANK(E21),ISBLANK(F21)),"Introducir Meta e Resultado",IF(ISBLANK(E21),"No hay Meta",IF(ISBLANK(F21),"Introducir Resultado",IF(F21&gt;=E21,"Meta Conseguida","Meta Non Conseguida"))))</f>
        <v>No hay Meta</v>
      </c>
      <c r="I21" s="374"/>
      <c r="J21" s="375"/>
      <c r="K21" s="90" t="str">
        <f t="shared" ref="K21:K22" si="6">+IF(AND(ISBLANK(I21),ISBLANK(J21)),"Introducir Meta e Resultado",IF(ISBLANK(I21),"Introducir Meta",IF(ISBLANK(J21),"Introducir Resultado",IF(J21&gt;=I21,"Meta Conseguida","Meta Non Conseguida"))))</f>
        <v>Introducir Meta e Resultado</v>
      </c>
      <c r="M21" s="374"/>
      <c r="N21" s="375"/>
      <c r="O21" s="90" t="str">
        <f t="shared" ref="O21:O22" si="7">+IF(AND(ISBLANK(M21),ISBLANK(N21)),"Introducir Meta e Resultado",IF(ISBLANK(M21),"Introducir Meta",IF(ISBLANK(N21),"Introducir Resultado",IF(N21&gt;=M21,"Meta Conseguida","Meta Non Conseguida"))))</f>
        <v>Introducir Meta e Resultado</v>
      </c>
    </row>
    <row r="22" spans="1:15" ht="41.4">
      <c r="A22" s="60" t="s">
        <v>77</v>
      </c>
      <c r="B22" s="67" t="s">
        <v>181</v>
      </c>
      <c r="C22" s="67" t="s">
        <v>7</v>
      </c>
      <c r="D22" s="434" t="s">
        <v>316</v>
      </c>
      <c r="E22" s="379"/>
      <c r="F22" s="441">
        <f>+IFERROR(F$21/F$88,0)</f>
        <v>0</v>
      </c>
      <c r="G22" s="91" t="str">
        <f>+IF(AND(ISBLANK(E22),ISBLANK(F22)),"Introducir Meta e Resultado",IF(ISBLANK(E22),"No hay Meta",IF(ISBLANK(F22),"Introducir Resultado",IF(F22&gt;=E22,"Meta Conseguida","Meta Non Conseguida"))))</f>
        <v>No hay Meta</v>
      </c>
      <c r="H22" s="287"/>
      <c r="I22" s="379"/>
      <c r="J22" s="441">
        <f>+IFERROR(J$21/J$88,0)</f>
        <v>0</v>
      </c>
      <c r="K22" s="91" t="str">
        <f t="shared" si="6"/>
        <v>Introducir Meta</v>
      </c>
      <c r="M22" s="379"/>
      <c r="N22" s="441">
        <f>+IFERROR(N$21/N$88,0)</f>
        <v>0</v>
      </c>
      <c r="O22" s="91" t="str">
        <f t="shared" si="7"/>
        <v>Introducir Meta</v>
      </c>
    </row>
    <row r="23" spans="1:15" ht="27.6">
      <c r="A23" s="105" t="s">
        <v>13</v>
      </c>
      <c r="B23" s="111" t="s">
        <v>16</v>
      </c>
      <c r="C23" s="111" t="s">
        <v>17</v>
      </c>
      <c r="D23" s="443" t="s">
        <v>317</v>
      </c>
      <c r="E23" s="382" t="s">
        <v>167</v>
      </c>
      <c r="F23" s="383" t="s">
        <v>167</v>
      </c>
      <c r="G23" s="284" t="s">
        <v>167</v>
      </c>
      <c r="I23" s="382" t="s">
        <v>167</v>
      </c>
      <c r="J23" s="383" t="s">
        <v>167</v>
      </c>
      <c r="K23" s="284" t="s">
        <v>167</v>
      </c>
      <c r="M23" s="382" t="s">
        <v>167</v>
      </c>
      <c r="N23" s="383" t="s">
        <v>167</v>
      </c>
      <c r="O23" s="284" t="s">
        <v>167</v>
      </c>
    </row>
    <row r="24" spans="1:15" ht="41.4">
      <c r="A24" s="105" t="s">
        <v>14</v>
      </c>
      <c r="B24" s="99" t="s">
        <v>78</v>
      </c>
      <c r="C24" s="99" t="s">
        <v>150</v>
      </c>
      <c r="D24" s="444" t="s">
        <v>347</v>
      </c>
      <c r="E24" s="445">
        <f>+COUNTA(E25:E30)+COUNTA(E32:E33)+COUNTA(E35:E36)+5</f>
        <v>10</v>
      </c>
      <c r="F24" s="446">
        <f>+COUNTIF(G25:G36,"Meta Conseguida")+COUNTIF(G25:G36,"No hay Meta")</f>
        <v>10</v>
      </c>
      <c r="G24" s="92" t="str">
        <f>+IF(F24=0,"Ningunha Meta Alcanzada",IF(F24&gt;=E24,"Meta Totalmente Alcanzada",IF(F24&gt;0,"Meta Parcialmente Alcanzada")))</f>
        <v>Meta Totalmente Alcanzada</v>
      </c>
      <c r="H24" s="283"/>
      <c r="I24" s="445">
        <f>+COUNTA(I25:I30)+COUNTA(I32:I33)+COUNTA(I35:I36)</f>
        <v>0</v>
      </c>
      <c r="J24" s="446">
        <f>+COUNTIF(K25:K36,"Meta Conseguida")</f>
        <v>0</v>
      </c>
      <c r="K24" s="92" t="str">
        <f>+IF(J24=0,"Ningunha Meta Alcanzada",IF(J24&gt;=I24,"Meta Totalmente Alcanzada",IF(J24&gt;0,"Meta Parcialmente Alcanzada")))</f>
        <v>Ningunha Meta Alcanzada</v>
      </c>
      <c r="M24" s="445">
        <f>+COUNTA(M25:M30)+COUNTA(M32:M33)+COUNTA(M35:M36)</f>
        <v>0</v>
      </c>
      <c r="N24" s="446">
        <f>+COUNTIF(O25:O36,"Meta Conseguida")</f>
        <v>0</v>
      </c>
      <c r="O24" s="92" t="str">
        <f>+IF(N24=0,"Ningunha Meta Alcanzada",IF(N24&gt;=M24,"Meta Totalmente Alcanzada",IF(N24&gt;0,"Meta Parcialmente Alcanzada")))</f>
        <v>Ningunha Meta Alcanzada</v>
      </c>
    </row>
    <row r="25" spans="1:15" ht="69">
      <c r="A25" s="56" t="s">
        <v>79</v>
      </c>
      <c r="B25" s="93" t="s">
        <v>88</v>
      </c>
      <c r="C25" s="93" t="s">
        <v>150</v>
      </c>
      <c r="D25" s="447" t="s">
        <v>694</v>
      </c>
      <c r="E25" s="379">
        <v>0.5</v>
      </c>
      <c r="F25" s="384">
        <v>0.5</v>
      </c>
      <c r="G25" s="90" t="str">
        <f t="shared" ref="G25" si="8">+IF(AND(ISBLANK(E25),ISBLANK(F25)),"Introducir Meta e Resultado",IF(ISBLANK(E25),"Introducir Meta",IF(ISBLANK(F25),"Introducir Resultado",IF(F25&gt;=E25,"Meta Conseguida","Meta Non Conseguida"))))</f>
        <v>Meta Conseguida</v>
      </c>
      <c r="I25" s="379"/>
      <c r="J25" s="384"/>
      <c r="K25" s="90" t="str">
        <f t="shared" ref="K25" si="9">+IF(AND(ISBLANK(I25),ISBLANK(J25)),"Introducir Meta e Resultado",IF(ISBLANK(I25),"Introducir Meta",IF(ISBLANK(J25),"Introducir Resultado",IF(J25&gt;=I25,"Meta Conseguida","Meta Non Conseguida"))))</f>
        <v>Introducir Meta e Resultado</v>
      </c>
      <c r="M25" s="379"/>
      <c r="N25" s="384"/>
      <c r="O25" s="90" t="str">
        <f t="shared" ref="O25" si="10">+IF(AND(ISBLANK(M25),ISBLANK(N25)),"Introducir Meta e Resultado",IF(ISBLANK(M25),"Introducir Meta",IF(ISBLANK(N25),"Introducir Resultado",IF(N25&gt;=M25,"Meta Conseguida","Meta Non Conseguida"))))</f>
        <v>Introducir Meta e Resultado</v>
      </c>
    </row>
    <row r="26" spans="1:15" ht="55.2">
      <c r="A26" s="56" t="s">
        <v>80</v>
      </c>
      <c r="B26" s="93" t="s">
        <v>191</v>
      </c>
      <c r="C26" s="93" t="s">
        <v>150</v>
      </c>
      <c r="D26" s="447" t="s">
        <v>445</v>
      </c>
      <c r="E26" s="385">
        <v>0.2</v>
      </c>
      <c r="F26" s="384">
        <v>0</v>
      </c>
      <c r="G26" s="90" t="str">
        <f>+IF(AND(ISBLANK(E26),ISBLANK(F26)),"Introducir Meta e Resultado",IF(ISBLANK(E26),"Introducir Meta",IF(ISBLANK(F26),"Introducir Resultado",IF(F26&lt;=E26,"Meta Conseguida","Meta Non Conseguida"))))</f>
        <v>Meta Conseguida</v>
      </c>
      <c r="H26" s="283"/>
      <c r="I26" s="385"/>
      <c r="J26" s="384"/>
      <c r="K26" s="90" t="str">
        <f>+IF(AND(ISBLANK(I26),ISBLANK(J26)),"Introducir Meta e Resultado",IF(ISBLANK(I26),"Introducir Meta",IF(ISBLANK(J26),"Introducir Resultado",IF(J26&lt;=I26,"Meta Conseguida","Meta Non Conseguida"))))</f>
        <v>Introducir Meta e Resultado</v>
      </c>
      <c r="M26" s="385"/>
      <c r="N26" s="384"/>
      <c r="O26" s="90" t="str">
        <f>+IF(AND(ISBLANK(M26),ISBLANK(N26)),"Introducir Meta e Resultado",IF(ISBLANK(M26),"Introducir Meta",IF(ISBLANK(N26),"Introducir Resultado",IF(N26&lt;=M26,"Meta Conseguida","Meta Non Conseguida"))))</f>
        <v>Introducir Meta e Resultado</v>
      </c>
    </row>
    <row r="27" spans="1:15" ht="69">
      <c r="A27" s="56" t="s">
        <v>81</v>
      </c>
      <c r="B27" s="93" t="s">
        <v>89</v>
      </c>
      <c r="C27" s="93" t="s">
        <v>150</v>
      </c>
      <c r="D27" s="447" t="s">
        <v>694</v>
      </c>
      <c r="E27" s="379">
        <v>0.8</v>
      </c>
      <c r="F27" s="384">
        <v>0.875</v>
      </c>
      <c r="G27" s="90" t="str">
        <f t="shared" ref="G27:G29" si="11">+IF(AND(ISBLANK(E27),ISBLANK(F27)),"Introducir Meta e Resultado",IF(ISBLANK(E27),"Introducir Meta",IF(ISBLANK(F27),"Introducir Resultado",IF(F27&gt;=E27,"Meta Conseguida","Meta Non Conseguida"))))</f>
        <v>Meta Conseguida</v>
      </c>
      <c r="I27" s="379"/>
      <c r="J27" s="384"/>
      <c r="K27" s="90" t="str">
        <f t="shared" ref="K27:K30" si="12">+IF(AND(ISBLANK(I27),ISBLANK(J27)),"Introducir Meta e Resultado",IF(ISBLANK(I27),"Introducir Meta",IF(ISBLANK(J27),"Introducir Resultado",IF(J27&gt;=I27,"Meta Conseguida","Meta Non Conseguida"))))</f>
        <v>Introducir Meta e Resultado</v>
      </c>
      <c r="M27" s="379"/>
      <c r="N27" s="384"/>
      <c r="O27" s="90" t="str">
        <f t="shared" ref="O27:O30" si="13">+IF(AND(ISBLANK(M27),ISBLANK(N27)),"Introducir Meta e Resultado",IF(ISBLANK(M27),"Introducir Meta",IF(ISBLANK(N27),"Introducir Resultado",IF(N27&gt;=M27,"Meta Conseguida","Meta Non Conseguida"))))</f>
        <v>Introducir Meta e Resultado</v>
      </c>
    </row>
    <row r="28" spans="1:15" ht="55.2">
      <c r="A28" s="56" t="s">
        <v>82</v>
      </c>
      <c r="B28" s="93" t="s">
        <v>215</v>
      </c>
      <c r="C28" s="93" t="s">
        <v>150</v>
      </c>
      <c r="D28" s="468" t="s">
        <v>446</v>
      </c>
      <c r="E28" s="379">
        <v>0.55000000000000004</v>
      </c>
      <c r="F28" s="384">
        <v>0.61081081081081101</v>
      </c>
      <c r="G28" s="90" t="str">
        <f t="shared" si="11"/>
        <v>Meta Conseguida</v>
      </c>
      <c r="I28" s="379"/>
      <c r="J28" s="384"/>
      <c r="K28" s="90" t="str">
        <f t="shared" si="12"/>
        <v>Introducir Meta e Resultado</v>
      </c>
      <c r="M28" s="379"/>
      <c r="N28" s="384"/>
      <c r="O28" s="90" t="str">
        <f t="shared" si="13"/>
        <v>Introducir Meta e Resultado</v>
      </c>
    </row>
    <row r="29" spans="1:15" ht="55.2">
      <c r="A29" s="56" t="s">
        <v>83</v>
      </c>
      <c r="B29" s="93" t="s">
        <v>90</v>
      </c>
      <c r="C29" s="93" t="s">
        <v>150</v>
      </c>
      <c r="D29" s="447" t="s">
        <v>447</v>
      </c>
      <c r="E29" s="379">
        <v>0.85</v>
      </c>
      <c r="F29" s="384">
        <v>1</v>
      </c>
      <c r="G29" s="90" t="str">
        <f t="shared" si="11"/>
        <v>Meta Conseguida</v>
      </c>
      <c r="I29" s="379"/>
      <c r="J29" s="384"/>
      <c r="K29" s="90" t="str">
        <f t="shared" si="12"/>
        <v>Introducir Meta e Resultado</v>
      </c>
      <c r="M29" s="379"/>
      <c r="N29" s="384"/>
      <c r="O29" s="90" t="str">
        <f t="shared" si="13"/>
        <v>Introducir Meta e Resultado</v>
      </c>
    </row>
    <row r="30" spans="1:15" ht="55.2">
      <c r="A30" s="56" t="s">
        <v>84</v>
      </c>
      <c r="B30" s="93" t="s">
        <v>91</v>
      </c>
      <c r="C30" s="93" t="s">
        <v>150</v>
      </c>
      <c r="D30" s="447" t="s">
        <v>448</v>
      </c>
      <c r="E30" s="379"/>
      <c r="F30" s="384">
        <v>0.61081081081081101</v>
      </c>
      <c r="G30" s="90" t="str">
        <f>+IF(AND(ISBLANK(E30),ISBLANK(F30)),"Introducir Meta e Resultado",IF(ISBLANK(E30),"No hay Meta",IF(ISBLANK(F30),"Introducir Resultado",IF(F30&gt;=E30,"Meta Conseguida","Meta Non Conseguida"))))</f>
        <v>No hay Meta</v>
      </c>
      <c r="I30" s="379"/>
      <c r="J30" s="384"/>
      <c r="K30" s="90" t="str">
        <f t="shared" si="12"/>
        <v>Introducir Meta e Resultado</v>
      </c>
      <c r="M30" s="379"/>
      <c r="N30" s="384"/>
      <c r="O30" s="90" t="str">
        <f t="shared" si="13"/>
        <v>Introducir Meta e Resultado</v>
      </c>
    </row>
    <row r="31" spans="1:15" ht="41.4">
      <c r="A31" s="56" t="s">
        <v>85</v>
      </c>
      <c r="B31" s="93" t="s">
        <v>267</v>
      </c>
      <c r="C31" s="93" t="s">
        <v>150</v>
      </c>
      <c r="D31" s="448" t="s">
        <v>182</v>
      </c>
      <c r="E31" s="386" t="s">
        <v>167</v>
      </c>
      <c r="F31" s="387" t="s">
        <v>167</v>
      </c>
      <c r="G31" s="201" t="s">
        <v>167</v>
      </c>
      <c r="I31" s="386" t="s">
        <v>167</v>
      </c>
      <c r="J31" s="387" t="s">
        <v>167</v>
      </c>
      <c r="K31" s="201" t="s">
        <v>167</v>
      </c>
      <c r="M31" s="386" t="s">
        <v>167</v>
      </c>
      <c r="N31" s="387" t="s">
        <v>167</v>
      </c>
      <c r="O31" s="201" t="s">
        <v>167</v>
      </c>
    </row>
    <row r="32" spans="1:15" ht="41.4">
      <c r="A32" s="56" t="s">
        <v>86</v>
      </c>
      <c r="B32" s="93" t="s">
        <v>318</v>
      </c>
      <c r="C32" s="93" t="s">
        <v>150</v>
      </c>
      <c r="D32" s="447" t="s">
        <v>688</v>
      </c>
      <c r="E32" s="379"/>
      <c r="F32" s="384">
        <f>+MIN(Anexos!$R$206:$R$300)</f>
        <v>0.5</v>
      </c>
      <c r="G32" s="90" t="str">
        <f>+IF(AND(ISBLANK(E32),ISBLANK(F32)),"Introducir Meta e Resultado",IF(ISBLANK(E32),"No hay Meta",IF(ISBLANK(F32),"Introducir Resultado",IF(F32&gt;=E32,"Meta Conseguida","Meta Non Conseguida"))))</f>
        <v>No hay Meta</v>
      </c>
      <c r="I32" s="379"/>
      <c r="J32" s="384">
        <f>+MIN(Anexos!$AR$206:$AR$300)</f>
        <v>0</v>
      </c>
      <c r="K32" s="90" t="str">
        <f t="shared" ref="K32" si="14">+IF(AND(ISBLANK(I32),ISBLANK(J32)),"Introducir Meta e Resultado",IF(ISBLANK(I32),"Introducir Meta",IF(ISBLANK(J32),"Introducir Resultado",IF(J32&gt;=I32,"Meta Conseguida","Meta Non Conseguida"))))</f>
        <v>Introducir Meta</v>
      </c>
      <c r="M32" s="379"/>
      <c r="N32" s="384">
        <f>+MIN(Anexos!$BR$206:$BR$300)</f>
        <v>0</v>
      </c>
      <c r="O32" s="90" t="str">
        <f t="shared" ref="O32:O33" si="15">+IF(AND(ISBLANK(M32),ISBLANK(N32)),"Introducir Meta e Resultado",IF(ISBLANK(M32),"Introducir Meta",IF(ISBLANK(N32),"Introducir Resultado",IF(N32&gt;=M32,"Meta Conseguida","Meta Non Conseguida"))))</f>
        <v>Introducir Meta</v>
      </c>
    </row>
    <row r="33" spans="1:15" ht="55.2">
      <c r="A33" s="56" t="s">
        <v>159</v>
      </c>
      <c r="B33" s="93" t="s">
        <v>684</v>
      </c>
      <c r="C33" s="93" t="s">
        <v>150</v>
      </c>
      <c r="D33" s="447" t="s">
        <v>685</v>
      </c>
      <c r="E33" s="388"/>
      <c r="F33" s="384">
        <f>Anexos!$V$203</f>
        <v>0.78947368421052633</v>
      </c>
      <c r="G33" s="90" t="str">
        <f>+IF(AND(ISBLANK(E33),ISBLANK(F33)),"Introducir Meta e Resultado",IF(ISBLANK(E33),"No hay Meta",IF(ISBLANK(F33),"Introducir Resultado",IF(F33&gt;=E33,"Meta Conseguida","Meta Non Conseguida"))))</f>
        <v>No hay Meta</v>
      </c>
      <c r="H33" s="283"/>
      <c r="I33" s="388"/>
      <c r="J33" s="384">
        <f>Anexos!$AV$203</f>
        <v>0</v>
      </c>
      <c r="K33" s="90" t="str">
        <f>+IF(AND(ISBLANK(I33),ISBLANK(J33)),"Introducir Meta e Resultado",IF(ISBLANK(I33),"Introducir Meta",IF(ISBLANK(J33),"Introducir Resultado",IF(J33&gt;=I33,"Meta Conseguida","Meta Non Conseguida"))))</f>
        <v>Introducir Meta</v>
      </c>
      <c r="M33" s="388"/>
      <c r="N33" s="384">
        <f>Anexos!$BV$203</f>
        <v>0</v>
      </c>
      <c r="O33" s="90" t="str">
        <f t="shared" si="15"/>
        <v>Introducir Meta</v>
      </c>
    </row>
    <row r="34" spans="1:15" ht="41.4">
      <c r="A34" s="56" t="s">
        <v>160</v>
      </c>
      <c r="B34" s="93" t="s">
        <v>163</v>
      </c>
      <c r="C34" s="93" t="s">
        <v>150</v>
      </c>
      <c r="D34" s="448" t="s">
        <v>183</v>
      </c>
      <c r="E34" s="386" t="s">
        <v>167</v>
      </c>
      <c r="F34" s="387" t="s">
        <v>167</v>
      </c>
      <c r="G34" s="201" t="s">
        <v>167</v>
      </c>
      <c r="I34" s="386" t="s">
        <v>167</v>
      </c>
      <c r="J34" s="387" t="s">
        <v>167</v>
      </c>
      <c r="K34" s="201" t="s">
        <v>167</v>
      </c>
      <c r="M34" s="386" t="s">
        <v>167</v>
      </c>
      <c r="N34" s="387" t="s">
        <v>167</v>
      </c>
      <c r="O34" s="201" t="s">
        <v>167</v>
      </c>
    </row>
    <row r="35" spans="1:15" ht="27.6">
      <c r="A35" s="56" t="s">
        <v>161</v>
      </c>
      <c r="B35" s="93" t="s">
        <v>319</v>
      </c>
      <c r="C35" s="93" t="s">
        <v>150</v>
      </c>
      <c r="D35" s="447" t="s">
        <v>689</v>
      </c>
      <c r="E35" s="379"/>
      <c r="F35" s="384">
        <f>+MIN(Anexos!$Q$206:$Q$300)</f>
        <v>1</v>
      </c>
      <c r="G35" s="90" t="str">
        <f>+IF(AND(ISBLANK(E35),ISBLANK(F35)),"Introducir Meta e Resultado",IF(ISBLANK(E35),"No hay Meta",IF(ISBLANK(F35),"Introducir Resultado",IF(F35&gt;=E35,"Meta Conseguida","Meta Non Conseguida"))))</f>
        <v>No hay Meta</v>
      </c>
      <c r="H35" s="283"/>
      <c r="I35" s="379"/>
      <c r="J35" s="384">
        <f>+MIN(Anexos!$AQ$206:$AQ$300)</f>
        <v>0</v>
      </c>
      <c r="K35" s="90" t="str">
        <f>+IF(AND(ISBLANK(I35),ISBLANK(J35)),"Introducir Meta e Resultado",IF(ISBLANK(I35),"Introducir Meta",IF(ISBLANK(J35),"Introducir Resultado",IF(J35&gt;=I35,"Meta Conseguida","Meta Non Conseguida"))))</f>
        <v>Introducir Meta</v>
      </c>
      <c r="M35" s="379"/>
      <c r="N35" s="384">
        <f>+MIN(Anexos!$BQ$206:$BQ$300)</f>
        <v>0</v>
      </c>
      <c r="O35" s="90" t="str">
        <f t="shared" ref="O35:O36" si="16">+IF(AND(ISBLANK(M35),ISBLANK(N35)),"Introducir Meta e Resultado",IF(ISBLANK(M35),"Introducir Meta",IF(ISBLANK(N35),"Introducir Resultado",IF(N35&gt;=M35,"Meta Conseguida","Meta Non Conseguida"))))</f>
        <v>Introducir Meta</v>
      </c>
    </row>
    <row r="36" spans="1:15" ht="55.2">
      <c r="A36" s="57" t="s">
        <v>162</v>
      </c>
      <c r="B36" s="94" t="s">
        <v>686</v>
      </c>
      <c r="C36" s="94" t="s">
        <v>150</v>
      </c>
      <c r="D36" s="449" t="s">
        <v>687</v>
      </c>
      <c r="E36" s="388"/>
      <c r="F36" s="384">
        <f>Anexos!$U$203</f>
        <v>1</v>
      </c>
      <c r="G36" s="90" t="str">
        <f>+IF(AND(ISBLANK(E36),ISBLANK(F36)),"Introducir Meta e Resultado",IF(ISBLANK(E36),"No hay Meta",IF(ISBLANK(F36),"Introducir Resultado",IF(F36&gt;=E36,"Meta Conseguida","Meta Non Conseguida"))))</f>
        <v>No hay Meta</v>
      </c>
      <c r="H36" s="283"/>
      <c r="I36" s="388"/>
      <c r="J36" s="384">
        <f>Anexos!$AU$203</f>
        <v>0</v>
      </c>
      <c r="K36" s="90" t="str">
        <f>+IF(AND(ISBLANK(I36),ISBLANK(J36)),"Introducir Meta e Resultado",IF(ISBLANK(I36),"Introducir Meta",IF(ISBLANK(J36),"Introducir Resultado",IF(J36&gt;=I36,"Meta Conseguida","Meta Non Conseguida"))))</f>
        <v>Introducir Meta</v>
      </c>
      <c r="M36" s="388"/>
      <c r="N36" s="384">
        <f>Anexos!$BU$203</f>
        <v>0</v>
      </c>
      <c r="O36" s="90" t="str">
        <f t="shared" si="16"/>
        <v>Introducir Meta</v>
      </c>
    </row>
    <row r="37" spans="1:15" ht="36">
      <c r="A37" s="105" t="s">
        <v>15</v>
      </c>
      <c r="B37" s="99" t="s">
        <v>92</v>
      </c>
      <c r="C37" s="99" t="s">
        <v>306</v>
      </c>
      <c r="D37" s="444" t="s">
        <v>348</v>
      </c>
      <c r="E37" s="445">
        <f>+COUNTA(E38:E40)</f>
        <v>3</v>
      </c>
      <c r="F37" s="446">
        <f>+COUNTIF(G38:G40,"Meta Conseguida")</f>
        <v>3</v>
      </c>
      <c r="G37" s="92" t="str">
        <f>+IF(F37=0,"Ningunha Meta Alcanzada",IF(F37&gt;=E37,"Meta Totalmente Alcanzada",IF(F37&gt;0,"Meta Parcialmente Alcanzada")))</f>
        <v>Meta Totalmente Alcanzada</v>
      </c>
      <c r="H37" s="283"/>
      <c r="I37" s="445">
        <f>+COUNTA(I38:I40)</f>
        <v>0</v>
      </c>
      <c r="J37" s="446">
        <f>+COUNTIF(K38:K40,"Meta Conseguida")</f>
        <v>0</v>
      </c>
      <c r="K37" s="92" t="str">
        <f>+IF(J37=0,"Ningunha Meta Alcanzada",IF(J37&gt;=I37,"Meta Totalmente Alcanzada",IF(J37&gt;0,"Meta Parcialmente Alcanzada")))</f>
        <v>Ningunha Meta Alcanzada</v>
      </c>
      <c r="M37" s="445">
        <f>+COUNTA(M38:M40)</f>
        <v>0</v>
      </c>
      <c r="N37" s="446">
        <f>+COUNTIF(O38:O40,"Meta Conseguida")</f>
        <v>0</v>
      </c>
      <c r="O37" s="92" t="str">
        <f>+IF(N37=0,"Ningunha Meta Alcanzada",IF(N37&gt;=M37,"Meta Totalmente Alcanzada",IF(N37&gt;0,"Meta Parcialmente Alcanzada")))</f>
        <v>Ningunha Meta Alcanzada</v>
      </c>
    </row>
    <row r="38" spans="1:15" ht="69">
      <c r="A38" s="56" t="s">
        <v>93</v>
      </c>
      <c r="B38" s="93" t="s">
        <v>170</v>
      </c>
      <c r="C38" s="93" t="s">
        <v>306</v>
      </c>
      <c r="D38" s="447" t="s">
        <v>449</v>
      </c>
      <c r="E38" s="379" t="s">
        <v>167</v>
      </c>
      <c r="F38" s="384" t="s">
        <v>167</v>
      </c>
      <c r="G38" s="90" t="str">
        <f t="shared" ref="G38:G40" si="17">+IF(AND(ISBLANK(E38),ISBLANK(F38)),"Introducir Meta e Resultado",IF(ISBLANK(E38),"Introducir Meta",IF(ISBLANK(F38),"Introducir Resultado",IF(F38&gt;=E38,"Meta Conseguida","Meta Non Conseguida"))))</f>
        <v>Meta Conseguida</v>
      </c>
      <c r="I38" s="379"/>
      <c r="J38" s="384"/>
      <c r="K38" s="90" t="str">
        <f t="shared" ref="K38:K40" si="18">+IF(AND(ISBLANK(I38),ISBLANK(J38)),"Introducir Meta e Resultado",IF(ISBLANK(I38),"Introducir Meta",IF(ISBLANK(J38),"Introducir Resultado",IF(J38&gt;=I38,"Meta Conseguida","Meta Non Conseguida"))))</f>
        <v>Introducir Meta e Resultado</v>
      </c>
      <c r="M38" s="379"/>
      <c r="N38" s="384"/>
      <c r="O38" s="90" t="str">
        <f t="shared" ref="O38:O40" si="19">+IF(AND(ISBLANK(M38),ISBLANK(N38)),"Introducir Meta e Resultado",IF(ISBLANK(M38),"Introducir Meta",IF(ISBLANK(N38),"Introducir Resultado",IF(N38&gt;=M38,"Meta Conseguida","Meta Non Conseguida"))))</f>
        <v>Introducir Meta e Resultado</v>
      </c>
    </row>
    <row r="39" spans="1:15" ht="69">
      <c r="A39" s="56" t="s">
        <v>94</v>
      </c>
      <c r="B39" s="93" t="s">
        <v>171</v>
      </c>
      <c r="C39" s="93" t="s">
        <v>306</v>
      </c>
      <c r="D39" s="447" t="s">
        <v>449</v>
      </c>
      <c r="E39" s="379" t="s">
        <v>167</v>
      </c>
      <c r="F39" s="384" t="s">
        <v>167</v>
      </c>
      <c r="G39" s="90" t="str">
        <f t="shared" si="17"/>
        <v>Meta Conseguida</v>
      </c>
      <c r="I39" s="379"/>
      <c r="J39" s="384"/>
      <c r="K39" s="90" t="str">
        <f t="shared" si="18"/>
        <v>Introducir Meta e Resultado</v>
      </c>
      <c r="M39" s="379"/>
      <c r="N39" s="384"/>
      <c r="O39" s="90" t="str">
        <f t="shared" si="19"/>
        <v>Introducir Meta e Resultado</v>
      </c>
    </row>
    <row r="40" spans="1:15" ht="69">
      <c r="A40" s="56" t="s">
        <v>95</v>
      </c>
      <c r="B40" s="93" t="s">
        <v>172</v>
      </c>
      <c r="C40" s="93" t="s">
        <v>306</v>
      </c>
      <c r="D40" s="447" t="s">
        <v>450</v>
      </c>
      <c r="E40" s="379" t="s">
        <v>167</v>
      </c>
      <c r="F40" s="384" t="s">
        <v>167</v>
      </c>
      <c r="G40" s="90" t="str">
        <f t="shared" si="17"/>
        <v>Meta Conseguida</v>
      </c>
      <c r="I40" s="379"/>
      <c r="J40" s="384"/>
      <c r="K40" s="90" t="str">
        <f t="shared" si="18"/>
        <v>Introducir Meta e Resultado</v>
      </c>
      <c r="M40" s="379"/>
      <c r="N40" s="384"/>
      <c r="O40" s="90" t="str">
        <f t="shared" si="19"/>
        <v>Introducir Meta e Resultado</v>
      </c>
    </row>
    <row r="41" spans="1:15" ht="55.2">
      <c r="A41" s="106" t="s">
        <v>18</v>
      </c>
      <c r="B41" s="107" t="s">
        <v>40</v>
      </c>
      <c r="C41" s="107" t="s">
        <v>150</v>
      </c>
      <c r="D41" s="450" t="s">
        <v>451</v>
      </c>
      <c r="E41" s="389" t="s">
        <v>167</v>
      </c>
      <c r="F41" s="390" t="s">
        <v>167</v>
      </c>
      <c r="G41" s="95" t="str">
        <f>+IF(ISBLANK(F41),"Introducir Resultado","Indicador Completado")</f>
        <v>Indicador Completado</v>
      </c>
      <c r="H41" s="283"/>
      <c r="I41" s="389" t="s">
        <v>167</v>
      </c>
      <c r="J41" s="390"/>
      <c r="K41" s="95" t="str">
        <f>+IF(ISBLANK(J41),"Introducir Resultado","Indicador Completado")</f>
        <v>Introducir Resultado</v>
      </c>
      <c r="M41" s="389" t="s">
        <v>167</v>
      </c>
      <c r="N41" s="390"/>
      <c r="O41" s="95" t="str">
        <f>+IF(ISBLANK(N41),"Introducir Resultado","Indicador Completado")</f>
        <v>Introducir Resultado</v>
      </c>
    </row>
    <row r="42" spans="1:15" ht="27.6">
      <c r="A42" s="106" t="s">
        <v>19</v>
      </c>
      <c r="B42" s="107" t="s">
        <v>130</v>
      </c>
      <c r="C42" s="107" t="s">
        <v>11</v>
      </c>
      <c r="D42" s="451" t="s">
        <v>323</v>
      </c>
      <c r="E42" s="391" t="s">
        <v>167</v>
      </c>
      <c r="F42" s="392" t="s">
        <v>167</v>
      </c>
      <c r="G42" s="178" t="s">
        <v>167</v>
      </c>
      <c r="H42" s="283"/>
      <c r="I42" s="391" t="s">
        <v>167</v>
      </c>
      <c r="J42" s="392" t="s">
        <v>167</v>
      </c>
      <c r="K42" s="178" t="s">
        <v>167</v>
      </c>
      <c r="M42" s="391" t="s">
        <v>167</v>
      </c>
      <c r="N42" s="392" t="s">
        <v>167</v>
      </c>
      <c r="O42" s="178" t="s">
        <v>167</v>
      </c>
    </row>
    <row r="43" spans="1:15" s="53" customFormat="1" ht="18.75" customHeight="1">
      <c r="A43" s="174"/>
      <c r="B43" s="23"/>
      <c r="C43" s="23"/>
      <c r="D43" s="452"/>
      <c r="E43" s="349"/>
      <c r="F43" s="393"/>
      <c r="G43" s="27"/>
      <c r="H43" s="2"/>
      <c r="I43" s="349"/>
      <c r="J43" s="393"/>
      <c r="K43" s="27"/>
      <c r="L43" s="2"/>
      <c r="M43" s="349"/>
      <c r="N43" s="393"/>
      <c r="O43" s="27"/>
    </row>
    <row r="44" spans="1:15" ht="18.75" customHeight="1">
      <c r="A44" s="58" t="s">
        <v>20</v>
      </c>
      <c r="B44" s="37"/>
      <c r="C44" s="37"/>
      <c r="D44" s="453"/>
      <c r="E44" s="351"/>
      <c r="F44" s="351"/>
      <c r="G44" s="39"/>
      <c r="H44" s="53"/>
      <c r="I44" s="351"/>
      <c r="J44" s="351"/>
      <c r="K44" s="39"/>
      <c r="L44" s="53"/>
      <c r="M44" s="351"/>
      <c r="N44" s="351"/>
      <c r="O44" s="39"/>
    </row>
    <row r="45" spans="1:15" ht="13.5" customHeight="1">
      <c r="A45" s="174"/>
      <c r="B45" s="175"/>
      <c r="C45" s="175"/>
      <c r="D45" s="454"/>
      <c r="E45" s="393"/>
      <c r="F45" s="393"/>
      <c r="G45" s="27"/>
      <c r="I45" s="393"/>
      <c r="J45" s="393"/>
      <c r="K45" s="27"/>
      <c r="M45" s="393"/>
      <c r="N45" s="393"/>
      <c r="O45" s="27"/>
    </row>
    <row r="46" spans="1:15" ht="36">
      <c r="A46" s="105" t="s">
        <v>132</v>
      </c>
      <c r="B46" s="99" t="s">
        <v>324</v>
      </c>
      <c r="C46" s="99" t="s">
        <v>45</v>
      </c>
      <c r="D46" s="455" t="s">
        <v>349</v>
      </c>
      <c r="E46" s="456">
        <f>+COUNTA(E47:E51)</f>
        <v>5</v>
      </c>
      <c r="F46" s="446">
        <f>+COUNTIF(G47:G51,"Meta Conseguida")</f>
        <v>5</v>
      </c>
      <c r="G46" s="92" t="str">
        <f>+IF(F46=0,"Ningunha Meta Alcanzada",IF(F46&gt;=E46,"Meta Totalmente Alcanzada",IF(F46&gt;0,"Meta Parcialmente Alcanzada")))</f>
        <v>Meta Totalmente Alcanzada</v>
      </c>
      <c r="H46" s="283"/>
      <c r="I46" s="456">
        <f>+COUNTA(I47:I51)</f>
        <v>0</v>
      </c>
      <c r="J46" s="446">
        <f>+COUNTIF(K47:K51,"Meta Conseguida")</f>
        <v>0</v>
      </c>
      <c r="K46" s="92" t="str">
        <f>+IF(J46=0,"Ningunha Meta Alcanzada",IF(J46&gt;=I46,"Meta Totalmente Alcanzada",IF(J46&gt;0,"Meta Parcialmente Alcanzada")))</f>
        <v>Ningunha Meta Alcanzada</v>
      </c>
      <c r="M46" s="456">
        <f>+COUNTA(M47:M51)</f>
        <v>0</v>
      </c>
      <c r="N46" s="446">
        <f>+COUNTIF(O47:O51,"Meta Conseguida")</f>
        <v>0</v>
      </c>
      <c r="O46" s="92" t="str">
        <f>+IF(N46=0,"Ningunha Meta Alcanzada",IF(N46&gt;=M46,"Meta Totalmente Alcanzada",IF(N46&gt;0,"Meta Parcialmente Alcanzada")))</f>
        <v>Ningunha Meta Alcanzada</v>
      </c>
    </row>
    <row r="47" spans="1:15" ht="82.8">
      <c r="A47" s="59" t="s">
        <v>133</v>
      </c>
      <c r="B47" s="93" t="s">
        <v>199</v>
      </c>
      <c r="C47" s="93" t="s">
        <v>45</v>
      </c>
      <c r="D47" s="457" t="s">
        <v>452</v>
      </c>
      <c r="E47" s="483">
        <v>3</v>
      </c>
      <c r="F47" s="484">
        <v>4.6857142857142859</v>
      </c>
      <c r="G47" s="90" t="str">
        <f t="shared" ref="G47:G51" si="20">+IF(AND(ISBLANK(E47),ISBLANK(F47)),"Introducir Meta e Resultado",IF(ISBLANK(E47),"Introducir Meta",IF(ISBLANK(F47),"Introducir Resultado",IF(F47&gt;=E47,"Meta Conseguida","Meta Non Conseguida"))))</f>
        <v>Meta Conseguida</v>
      </c>
      <c r="H47" s="283"/>
      <c r="I47" s="483"/>
      <c r="J47" s="484"/>
      <c r="K47" s="90" t="str">
        <f t="shared" ref="K47:K51" si="21">+IF(AND(ISBLANK(I47),ISBLANK(J47)),"Introducir Meta e Resultado",IF(ISBLANK(I47),"Introducir Meta",IF(ISBLANK(J47),"Introducir Resultado",IF(J47&gt;=I47,"Meta Conseguida","Meta Non Conseguida"))))</f>
        <v>Introducir Meta e Resultado</v>
      </c>
      <c r="M47" s="483"/>
      <c r="N47" s="484"/>
      <c r="O47" s="90" t="str">
        <f t="shared" ref="O47:O51" si="22">+IF(AND(ISBLANK(M47),ISBLANK(N47)),"Introducir Meta e Resultado",IF(ISBLANK(M47),"Introducir Meta",IF(ISBLANK(N47),"Introducir Resultado",IF(N47&gt;=M47,"Meta Conseguida","Meta Non Conseguida"))))</f>
        <v>Introducir Meta e Resultado</v>
      </c>
    </row>
    <row r="48" spans="1:15" ht="110.4">
      <c r="A48" s="59" t="s">
        <v>134</v>
      </c>
      <c r="B48" s="93" t="s">
        <v>190</v>
      </c>
      <c r="C48" s="93" t="s">
        <v>45</v>
      </c>
      <c r="D48" s="457" t="s">
        <v>453</v>
      </c>
      <c r="E48" s="485">
        <v>3.7</v>
      </c>
      <c r="F48" s="484">
        <v>4.5859375</v>
      </c>
      <c r="G48" s="90" t="str">
        <f t="shared" si="20"/>
        <v>Meta Conseguida</v>
      </c>
      <c r="H48" s="283"/>
      <c r="I48" s="485"/>
      <c r="J48" s="484"/>
      <c r="K48" s="90" t="str">
        <f t="shared" si="21"/>
        <v>Introducir Meta e Resultado</v>
      </c>
      <c r="M48" s="485"/>
      <c r="N48" s="484"/>
      <c r="O48" s="90" t="str">
        <f t="shared" si="22"/>
        <v>Introducir Meta e Resultado</v>
      </c>
    </row>
    <row r="49" spans="1:15" ht="82.8">
      <c r="A49" s="59" t="s">
        <v>135</v>
      </c>
      <c r="B49" s="93" t="s">
        <v>325</v>
      </c>
      <c r="C49" s="93" t="s">
        <v>45</v>
      </c>
      <c r="D49" s="457" t="s">
        <v>454</v>
      </c>
      <c r="E49" s="485">
        <v>3</v>
      </c>
      <c r="F49" s="484">
        <v>4.2631578947368425</v>
      </c>
      <c r="G49" s="90" t="str">
        <f t="shared" si="20"/>
        <v>Meta Conseguida</v>
      </c>
      <c r="H49" s="283"/>
      <c r="I49" s="485"/>
      <c r="J49" s="484"/>
      <c r="K49" s="90" t="str">
        <f t="shared" si="21"/>
        <v>Introducir Meta e Resultado</v>
      </c>
      <c r="M49" s="485"/>
      <c r="N49" s="484"/>
      <c r="O49" s="90" t="str">
        <f t="shared" si="22"/>
        <v>Introducir Meta e Resultado</v>
      </c>
    </row>
    <row r="50" spans="1:15" ht="110.4">
      <c r="A50" s="59" t="s">
        <v>136</v>
      </c>
      <c r="B50" s="93" t="s">
        <v>386</v>
      </c>
      <c r="C50" s="93" t="s">
        <v>45</v>
      </c>
      <c r="D50" s="458" t="s">
        <v>455</v>
      </c>
      <c r="E50" s="485">
        <v>3</v>
      </c>
      <c r="F50" s="484">
        <v>3.0333333333333332</v>
      </c>
      <c r="G50" s="90" t="str">
        <f t="shared" ref="G50" si="23">+IF(AND(ISBLANK(E50),ISBLANK(F50)),"Introducir Meta e Resultado",IF(ISBLANK(E50),"Introducir Meta",IF(ISBLANK(F50),"Introducir Resultado",IF(F50&gt;=E50,"Meta Conseguida","Meta Non Conseguida"))))</f>
        <v>Meta Conseguida</v>
      </c>
      <c r="H50" s="283"/>
      <c r="I50" s="485"/>
      <c r="J50" s="484"/>
      <c r="K50" s="90" t="str">
        <f t="shared" ref="K50" si="24">+IF(AND(ISBLANK(I50),ISBLANK(J50)),"Introducir Meta e Resultado",IF(ISBLANK(I50),"Introducir Meta",IF(ISBLANK(J50),"Introducir Resultado",IF(J50&gt;=I50,"Meta Conseguida","Meta Non Conseguida"))))</f>
        <v>Introducir Meta e Resultado</v>
      </c>
      <c r="M50" s="485"/>
      <c r="N50" s="484"/>
      <c r="O50" s="90" t="str">
        <f t="shared" ref="O50" si="25">+IF(AND(ISBLANK(M50),ISBLANK(N50)),"Introducir Meta e Resultado",IF(ISBLANK(M50),"Introducir Meta",IF(ISBLANK(N50),"Introducir Resultado",IF(N50&gt;=M50,"Meta Conseguida","Meta Non Conseguida"))))</f>
        <v>Introducir Meta e Resultado</v>
      </c>
    </row>
    <row r="51" spans="1:15" ht="82.8">
      <c r="A51" s="60" t="s">
        <v>436</v>
      </c>
      <c r="B51" s="94" t="s">
        <v>437</v>
      </c>
      <c r="C51" s="94" t="s">
        <v>45</v>
      </c>
      <c r="D51" s="458" t="s">
        <v>456</v>
      </c>
      <c r="E51" s="486">
        <v>3</v>
      </c>
      <c r="F51" s="487" t="s">
        <v>484</v>
      </c>
      <c r="G51" s="91" t="str">
        <f t="shared" si="20"/>
        <v>Meta Conseguida</v>
      </c>
      <c r="H51" s="283"/>
      <c r="I51" s="486"/>
      <c r="J51" s="487"/>
      <c r="K51" s="91" t="str">
        <f t="shared" si="21"/>
        <v>Introducir Meta e Resultado</v>
      </c>
      <c r="M51" s="486"/>
      <c r="N51" s="487"/>
      <c r="O51" s="91" t="str">
        <f t="shared" si="22"/>
        <v>Introducir Meta e Resultado</v>
      </c>
    </row>
    <row r="52" spans="1:15" ht="55.2">
      <c r="A52" s="106" t="s">
        <v>98</v>
      </c>
      <c r="B52" s="107" t="s">
        <v>41</v>
      </c>
      <c r="C52" s="107" t="s">
        <v>150</v>
      </c>
      <c r="D52" s="450" t="s">
        <v>457</v>
      </c>
      <c r="E52" s="396">
        <v>0.2</v>
      </c>
      <c r="F52" s="348">
        <v>0</v>
      </c>
      <c r="G52" s="95" t="str">
        <f t="shared" ref="G52" si="26">+IF(AND(ISBLANK(E52),ISBLANK(F52)),"Introducir Meta e Resultado",IF(ISBLANK(E52),"Introducir Meta",IF(ISBLANK(F52),"Introducir Resultado",IF(F52&lt;=E52,"Meta Conseguida","Meta Non Conseguida"))))</f>
        <v>Meta Conseguida</v>
      </c>
      <c r="H52" s="283"/>
      <c r="I52" s="396"/>
      <c r="J52" s="348"/>
      <c r="K52" s="95" t="str">
        <f t="shared" ref="K52:K53" si="27">+IF(AND(ISBLANK(I52),ISBLANK(J52)),"Introducir Meta e Resultado",IF(ISBLANK(I52),"Introducir Meta",IF(ISBLANK(J52),"Introducir Resultado",IF(J52&lt;=I52,"Meta Conseguida","Meta Non Conseguida"))))</f>
        <v>Introducir Meta e Resultado</v>
      </c>
      <c r="M52" s="396"/>
      <c r="N52" s="348"/>
      <c r="O52" s="95" t="str">
        <f t="shared" ref="O52:O53" si="28">+IF(AND(ISBLANK(M52),ISBLANK(N52)),"Introducir Meta e Resultado",IF(ISBLANK(M52),"Introducir Meta",IF(ISBLANK(N52),"Introducir Resultado",IF(N52&lt;=M52,"Meta Conseguida","Meta Non Conseguida"))))</f>
        <v>Introducir Meta e Resultado</v>
      </c>
    </row>
    <row r="53" spans="1:15" ht="55.2">
      <c r="A53" s="106" t="s">
        <v>99</v>
      </c>
      <c r="B53" s="107" t="s">
        <v>42</v>
      </c>
      <c r="C53" s="107" t="s">
        <v>150</v>
      </c>
      <c r="D53" s="450" t="s">
        <v>458</v>
      </c>
      <c r="E53" s="396"/>
      <c r="F53" s="348">
        <v>0</v>
      </c>
      <c r="G53" s="95" t="str">
        <f>+IF(AND(ISBLANK(E53),ISBLANK(F53)),"Introducir Meta e Resultado",IF(ISBLANK(E53),"No hay Meta",IF(ISBLANK(F53),"Introducir Resultado",IF(F53&lt;=E53,"Meta Conseguida","Meta Non Conseguida"))))</f>
        <v>No hay Meta</v>
      </c>
      <c r="H53" s="283"/>
      <c r="I53" s="396"/>
      <c r="J53" s="348"/>
      <c r="K53" s="95" t="str">
        <f t="shared" si="27"/>
        <v>Introducir Meta e Resultado</v>
      </c>
      <c r="M53" s="396"/>
      <c r="N53" s="348"/>
      <c r="O53" s="95" t="str">
        <f t="shared" si="28"/>
        <v>Introducir Meta e Resultado</v>
      </c>
    </row>
    <row r="54" spans="1:15" ht="36">
      <c r="A54" s="105" t="s">
        <v>100</v>
      </c>
      <c r="B54" s="99" t="s">
        <v>21</v>
      </c>
      <c r="C54" s="99" t="s">
        <v>22</v>
      </c>
      <c r="D54" s="455" t="s">
        <v>350</v>
      </c>
      <c r="E54" s="456">
        <f>+COUNTA(E55:E58)</f>
        <v>4</v>
      </c>
      <c r="F54" s="446">
        <f>+COUNTIF(G55:G58,"Meta Conseguida")</f>
        <v>4</v>
      </c>
      <c r="G54" s="89" t="str">
        <f>+IF(F54=0,"Ningunha Meta Alcanzada",IF(F54&gt;=E54,"Meta Totalmente Alcanzada",IF(F54&gt;0,"Meta Parcialmente Alcanzada")))</f>
        <v>Meta Totalmente Alcanzada</v>
      </c>
      <c r="H54" s="283"/>
      <c r="I54" s="456">
        <f>+COUNTA(I55:I58)</f>
        <v>0</v>
      </c>
      <c r="J54" s="446">
        <f>+COUNTIF(K55:K58,"Meta Conseguida")</f>
        <v>0</v>
      </c>
      <c r="K54" s="89" t="str">
        <f>+IF(J54=0,"Ningunha Meta Alcanzada",IF(J54&gt;=I54,"Meta Totalmente Alcanzada",IF(J54&gt;0,"Meta Parcialmente Alcanzada")))</f>
        <v>Ningunha Meta Alcanzada</v>
      </c>
      <c r="M54" s="456">
        <f>+COUNTA(M55:M58)</f>
        <v>0</v>
      </c>
      <c r="N54" s="446">
        <f>+COUNTIF(O55:O58,"Meta Conseguida")</f>
        <v>0</v>
      </c>
      <c r="O54" s="89" t="str">
        <f>+IF(N54=0,"Ningunha Meta Alcanzada",IF(N54&gt;=M54,"Meta Totalmente Alcanzada",IF(N54&gt;0,"Meta Parcialmente Alcanzada")))</f>
        <v>Ningunha Meta Alcanzada</v>
      </c>
    </row>
    <row r="55" spans="1:15" ht="82.8">
      <c r="A55" s="59" t="s">
        <v>114</v>
      </c>
      <c r="B55" s="93" t="s">
        <v>198</v>
      </c>
      <c r="C55" s="93" t="s">
        <v>22</v>
      </c>
      <c r="D55" s="457" t="s">
        <v>459</v>
      </c>
      <c r="E55" s="483">
        <v>3</v>
      </c>
      <c r="F55" s="484">
        <v>4.5</v>
      </c>
      <c r="G55" s="90" t="str">
        <f t="shared" ref="G55:G63" si="29">+IF(AND(ISBLANK(E55),ISBLANK(F55)),"Introducir Meta e Resultado",IF(ISBLANK(E55),"Introducir Meta",IF(ISBLANK(F55),"Introducir Resultado",IF(F55&gt;=E55,"Meta Conseguida","Meta Non Conseguida"))))</f>
        <v>Meta Conseguida</v>
      </c>
      <c r="H55" s="283"/>
      <c r="I55" s="483"/>
      <c r="J55" s="484"/>
      <c r="K55" s="90" t="str">
        <f t="shared" ref="K55:K58" si="30">+IF(AND(ISBLANK(I55),ISBLANK(J55)),"Introducir Meta e Resultado",IF(ISBLANK(I55),"Introducir Meta",IF(ISBLANK(J55),"Introducir Resultado",IF(J55&gt;=I55,"Meta Conseguida","Meta Non Conseguida"))))</f>
        <v>Introducir Meta e Resultado</v>
      </c>
      <c r="M55" s="483"/>
      <c r="N55" s="484"/>
      <c r="O55" s="90" t="str">
        <f t="shared" ref="O55:O58" si="31">+IF(AND(ISBLANK(M55),ISBLANK(N55)),"Introducir Meta e Resultado",IF(ISBLANK(M55),"Introducir Meta",IF(ISBLANK(N55),"Introducir Resultado",IF(N55&gt;=M55,"Meta Conseguida","Meta Non Conseguida"))))</f>
        <v>Introducir Meta e Resultado</v>
      </c>
    </row>
    <row r="56" spans="1:15" ht="110.4">
      <c r="A56" s="59" t="s">
        <v>115</v>
      </c>
      <c r="B56" s="93" t="s">
        <v>189</v>
      </c>
      <c r="C56" s="93" t="s">
        <v>22</v>
      </c>
      <c r="D56" s="457" t="s">
        <v>460</v>
      </c>
      <c r="E56" s="483">
        <v>3.7</v>
      </c>
      <c r="F56" s="484">
        <v>4.666666666666667</v>
      </c>
      <c r="G56" s="90" t="str">
        <f t="shared" si="29"/>
        <v>Meta Conseguida</v>
      </c>
      <c r="H56" s="283"/>
      <c r="I56" s="483"/>
      <c r="J56" s="484"/>
      <c r="K56" s="90" t="str">
        <f t="shared" si="30"/>
        <v>Introducir Meta e Resultado</v>
      </c>
      <c r="M56" s="483"/>
      <c r="N56" s="484"/>
      <c r="O56" s="90" t="str">
        <f t="shared" si="31"/>
        <v>Introducir Meta e Resultado</v>
      </c>
    </row>
    <row r="57" spans="1:15" ht="82.8">
      <c r="A57" s="59" t="s">
        <v>116</v>
      </c>
      <c r="B57" s="93" t="s">
        <v>192</v>
      </c>
      <c r="C57" s="93" t="s">
        <v>22</v>
      </c>
      <c r="D57" s="457" t="s">
        <v>461</v>
      </c>
      <c r="E57" s="485">
        <v>3</v>
      </c>
      <c r="F57" s="484">
        <v>4.333333333333333</v>
      </c>
      <c r="G57" s="90" t="str">
        <f t="shared" si="29"/>
        <v>Meta Conseguida</v>
      </c>
      <c r="H57" s="283"/>
      <c r="I57" s="485"/>
      <c r="J57" s="484"/>
      <c r="K57" s="90" t="str">
        <f t="shared" si="30"/>
        <v>Introducir Meta e Resultado</v>
      </c>
      <c r="M57" s="485"/>
      <c r="N57" s="484"/>
      <c r="O57" s="90" t="str">
        <f t="shared" si="31"/>
        <v>Introducir Meta e Resultado</v>
      </c>
    </row>
    <row r="58" spans="1:15" ht="110.4">
      <c r="A58" s="60" t="s">
        <v>326</v>
      </c>
      <c r="B58" s="93" t="s">
        <v>387</v>
      </c>
      <c r="C58" s="94" t="s">
        <v>22</v>
      </c>
      <c r="D58" s="457" t="s">
        <v>462</v>
      </c>
      <c r="E58" s="486">
        <v>3</v>
      </c>
      <c r="F58" s="484">
        <v>4.25</v>
      </c>
      <c r="G58" s="91" t="str">
        <f t="shared" si="29"/>
        <v>Meta Conseguida</v>
      </c>
      <c r="H58" s="283"/>
      <c r="I58" s="486"/>
      <c r="J58" s="484"/>
      <c r="K58" s="91" t="str">
        <f t="shared" si="30"/>
        <v>Introducir Meta e Resultado</v>
      </c>
      <c r="M58" s="486"/>
      <c r="N58" s="484"/>
      <c r="O58" s="91" t="str">
        <f t="shared" si="31"/>
        <v>Introducir Meta e Resultado</v>
      </c>
    </row>
    <row r="59" spans="1:15" ht="36">
      <c r="A59" s="105" t="s">
        <v>101</v>
      </c>
      <c r="B59" s="99" t="s">
        <v>327</v>
      </c>
      <c r="C59" s="99" t="s">
        <v>23</v>
      </c>
      <c r="D59" s="455" t="s">
        <v>388</v>
      </c>
      <c r="E59" s="459">
        <f>+COUNTA(E60:E63)</f>
        <v>4</v>
      </c>
      <c r="F59" s="446">
        <f>+COUNTIF(G60:G63,"Meta Conseguida")</f>
        <v>4</v>
      </c>
      <c r="G59" s="92" t="str">
        <f>+IF(F59=0,"Ningunha Meta Alcanzada",IF(F59=E59,"Meta Totalmente Alcanzada",IF(F59&gt;0,"Meta Parcialmente Alcanzada")))</f>
        <v>Meta Totalmente Alcanzada</v>
      </c>
      <c r="H59" s="410"/>
      <c r="I59" s="459">
        <f>+COUNTA(I60:I63)</f>
        <v>0</v>
      </c>
      <c r="J59" s="446">
        <f>+COUNTIF(K60:K63,"Meta Conseguida")</f>
        <v>0</v>
      </c>
      <c r="K59" s="92" t="str">
        <f>+IF(J59=0,"Ningunha Meta Alcanzada",IF(J59=I59,"Meta Totalmente Alcanzada",IF(J59&gt;0,"Meta Parcialmente Alcanzada")))</f>
        <v>Ningunha Meta Alcanzada</v>
      </c>
      <c r="M59" s="459">
        <f>+COUNTA(M60:M63)</f>
        <v>0</v>
      </c>
      <c r="N59" s="446">
        <f>+COUNTIF(O60:O63,"Meta Conseguida")</f>
        <v>0</v>
      </c>
      <c r="O59" s="92" t="str">
        <f>+IF(N59=0,"Ningunha Meta Alcanzada",IF(N59=M59,"Meta Totalmente Alcanzada",IF(N59&gt;0,"Meta Parcialmente Alcanzada")))</f>
        <v>Ningunha Meta Alcanzada</v>
      </c>
    </row>
    <row r="60" spans="1:15" ht="82.8">
      <c r="A60" s="59" t="s">
        <v>117</v>
      </c>
      <c r="B60" s="93" t="s">
        <v>197</v>
      </c>
      <c r="C60" s="93" t="s">
        <v>23</v>
      </c>
      <c r="D60" s="457" t="s">
        <v>463</v>
      </c>
      <c r="E60" s="483">
        <v>3</v>
      </c>
      <c r="F60" s="484">
        <v>5</v>
      </c>
      <c r="G60" s="90" t="str">
        <f t="shared" si="29"/>
        <v>Meta Conseguida</v>
      </c>
      <c r="H60" s="283"/>
      <c r="I60" s="483"/>
      <c r="J60" s="484"/>
      <c r="K60" s="90" t="str">
        <f t="shared" ref="K60:K63" si="32">+IF(AND(ISBLANK(I60),ISBLANK(J60)),"Introducir Meta e Resultado",IF(ISBLANK(I60),"Introducir Meta",IF(ISBLANK(J60),"Introducir Resultado",IF(J60&gt;=I60,"Meta Conseguida","Meta Non Conseguida"))))</f>
        <v>Introducir Meta e Resultado</v>
      </c>
      <c r="M60" s="483"/>
      <c r="N60" s="484"/>
      <c r="O60" s="90" t="str">
        <f t="shared" ref="O60:O63" si="33">+IF(AND(ISBLANK(M60),ISBLANK(N60)),"Introducir Meta e Resultado",IF(ISBLANK(M60),"Introducir Meta",IF(ISBLANK(N60),"Introducir Resultado",IF(N60&gt;=M60,"Meta Conseguida","Meta Non Conseguida"))))</f>
        <v>Introducir Meta e Resultado</v>
      </c>
    </row>
    <row r="61" spans="1:15" ht="82.8">
      <c r="A61" s="59" t="s">
        <v>118</v>
      </c>
      <c r="B61" s="93" t="s">
        <v>373</v>
      </c>
      <c r="C61" s="93" t="s">
        <v>23</v>
      </c>
      <c r="D61" s="457" t="s">
        <v>464</v>
      </c>
      <c r="E61" s="483">
        <v>3.7</v>
      </c>
      <c r="F61" s="484">
        <v>4.666666666666667</v>
      </c>
      <c r="G61" s="90" t="str">
        <f t="shared" si="29"/>
        <v>Meta Conseguida</v>
      </c>
      <c r="H61" s="283"/>
      <c r="I61" s="483"/>
      <c r="J61" s="484"/>
      <c r="K61" s="90" t="str">
        <f t="shared" si="32"/>
        <v>Introducir Meta e Resultado</v>
      </c>
      <c r="M61" s="483"/>
      <c r="N61" s="484"/>
      <c r="O61" s="90" t="str">
        <f t="shared" si="33"/>
        <v>Introducir Meta e Resultado</v>
      </c>
    </row>
    <row r="62" spans="1:15" ht="82.8">
      <c r="A62" s="59" t="s">
        <v>329</v>
      </c>
      <c r="B62" s="93" t="s">
        <v>328</v>
      </c>
      <c r="C62" s="93" t="s">
        <v>23</v>
      </c>
      <c r="D62" s="457" t="s">
        <v>465</v>
      </c>
      <c r="E62" s="483">
        <v>3</v>
      </c>
      <c r="F62" s="484">
        <v>4</v>
      </c>
      <c r="G62" s="90" t="str">
        <f t="shared" si="29"/>
        <v>Meta Conseguida</v>
      </c>
      <c r="H62" s="283"/>
      <c r="I62" s="483"/>
      <c r="J62" s="484"/>
      <c r="K62" s="90" t="str">
        <f t="shared" si="32"/>
        <v>Introducir Meta e Resultado</v>
      </c>
      <c r="M62" s="483"/>
      <c r="N62" s="484"/>
      <c r="O62" s="90" t="str">
        <f t="shared" si="33"/>
        <v>Introducir Meta e Resultado</v>
      </c>
    </row>
    <row r="63" spans="1:15" ht="82.8">
      <c r="A63" s="60" t="s">
        <v>374</v>
      </c>
      <c r="B63" s="93" t="s">
        <v>330</v>
      </c>
      <c r="C63" s="94" t="s">
        <v>23</v>
      </c>
      <c r="D63" s="458" t="s">
        <v>466</v>
      </c>
      <c r="E63" s="483">
        <v>3</v>
      </c>
      <c r="F63" s="484">
        <v>5</v>
      </c>
      <c r="G63" s="91" t="str">
        <f t="shared" si="29"/>
        <v>Meta Conseguida</v>
      </c>
      <c r="H63" s="283"/>
      <c r="I63" s="483"/>
      <c r="J63" s="484"/>
      <c r="K63" s="91" t="str">
        <f t="shared" si="32"/>
        <v>Introducir Meta e Resultado</v>
      </c>
      <c r="M63" s="483"/>
      <c r="N63" s="484"/>
      <c r="O63" s="91" t="str">
        <f t="shared" si="33"/>
        <v>Introducir Meta e Resultado</v>
      </c>
    </row>
    <row r="64" spans="1:15" ht="41.4">
      <c r="A64" s="106" t="s">
        <v>154</v>
      </c>
      <c r="B64" s="107" t="s">
        <v>208</v>
      </c>
      <c r="C64" s="98" t="s">
        <v>24</v>
      </c>
      <c r="D64" s="435" t="s">
        <v>331</v>
      </c>
      <c r="E64" s="368"/>
      <c r="F64" s="505" t="s">
        <v>698</v>
      </c>
      <c r="G64" s="89" t="str">
        <f>+IF(AND(ISBLANK(E64),ISBLANK(F64)),"Introducir Meta e Resultado",IF(ISBLANK(E64),"No hay Meta",IF(ISBLANK(F64),"Introducir Resultado",IF(F64&gt;=E64,"Meta Conseguida","Meta Non Conseguida"))))</f>
        <v>No hay Meta</v>
      </c>
      <c r="H64" s="285"/>
      <c r="I64" s="368"/>
      <c r="J64" s="348"/>
      <c r="K64" s="89" t="str">
        <f>+IF(AND(ISBLANK(I64),ISBLANK(J64)),"Introducir Meta e Resultado",IF(ISBLANK(I64),"Introducir Meta",IF(ISBLANK(J64),"Introducir Resultado",IF(J64&gt;=I64,"Meta Conseguida","Meta Non Conseguida"))))</f>
        <v>Introducir Meta e Resultado</v>
      </c>
      <c r="L64" s="3"/>
      <c r="M64" s="368"/>
      <c r="N64" s="348"/>
      <c r="O64" s="89" t="str">
        <f>+IF(AND(ISBLANK(M64),ISBLANK(N64)),"Introducir Meta e Resultado",IF(ISBLANK(M64),"Introducir Meta",IF(ISBLANK(N64),"Introducir Resultado",IF(N64&gt;=M64,"Meta Conseguida","Meta Non Conseguida"))))</f>
        <v>Introducir Meta e Resultado</v>
      </c>
    </row>
    <row r="65" spans="1:15" ht="36">
      <c r="A65" s="105" t="s">
        <v>102</v>
      </c>
      <c r="B65" s="99" t="s">
        <v>25</v>
      </c>
      <c r="C65" s="99" t="s">
        <v>164</v>
      </c>
      <c r="D65" s="455" t="s">
        <v>351</v>
      </c>
      <c r="E65" s="456">
        <f>+COUNTA(E66:E69)</f>
        <v>4</v>
      </c>
      <c r="F65" s="446">
        <f>+COUNTIF(G66:G69,"Meta Conseguida")</f>
        <v>4</v>
      </c>
      <c r="G65" s="92" t="str">
        <f>+IF(F65=0,"Ningunha Meta Alcanzada",IF(F65=E65,"Meta Totalmente Alcanzada",IF(F65&gt;0,"Meta Parcialmente Alcanzada")))</f>
        <v>Meta Totalmente Alcanzada</v>
      </c>
      <c r="H65" s="283"/>
      <c r="I65" s="456">
        <f>+COUNTA(I66:I69)</f>
        <v>0</v>
      </c>
      <c r="J65" s="446">
        <f>+COUNTIF(K66:K69,"Meta Conseguida")</f>
        <v>0</v>
      </c>
      <c r="K65" s="92" t="str">
        <f>+IF(J65=0,"Ningunha Meta Alcanzada",IF(J65=I65,"Meta Totalmente Alcanzada",IF(J65&gt;0,"Meta Parcialmente Alcanzada")))</f>
        <v>Ningunha Meta Alcanzada</v>
      </c>
      <c r="M65" s="456">
        <f>+COUNTA(M66:M69)</f>
        <v>0</v>
      </c>
      <c r="N65" s="446">
        <f>+COUNTIF(O66:O69,"Meta Conseguida")</f>
        <v>0</v>
      </c>
      <c r="O65" s="92" t="str">
        <f>+IF(N65=0,"Ningunha Meta Alcanzada",IF(N65=M65,"Meta Totalmente Alcanzada",IF(N65&gt;0,"Meta Parcialmente Alcanzada")))</f>
        <v>Ningunha Meta Alcanzada</v>
      </c>
    </row>
    <row r="66" spans="1:15" ht="96.6">
      <c r="A66" s="59" t="s">
        <v>119</v>
      </c>
      <c r="B66" s="93" t="s">
        <v>196</v>
      </c>
      <c r="C66" s="93" t="s">
        <v>164</v>
      </c>
      <c r="D66" s="457" t="s">
        <v>467</v>
      </c>
      <c r="E66" s="483">
        <v>3</v>
      </c>
      <c r="F66" s="484">
        <v>4.5</v>
      </c>
      <c r="G66" s="90" t="str">
        <f t="shared" ref="G66:G69" si="34">+IF(AND(ISBLANK(E66),ISBLANK(F66)),"Introducir Meta e Resultado",IF(ISBLANK(E66),"Introducir Meta",IF(ISBLANK(F66),"Introducir Resultado",IF(F66&gt;=E66,"Meta Conseguida","Meta Non Conseguida"))))</f>
        <v>Meta Conseguida</v>
      </c>
      <c r="H66" s="283"/>
      <c r="I66" s="483"/>
      <c r="J66" s="484"/>
      <c r="K66" s="90" t="str">
        <f t="shared" ref="K66:K69" si="35">+IF(AND(ISBLANK(I66),ISBLANK(J66)),"Introducir Meta e Resultado",IF(ISBLANK(I66),"Introducir Meta",IF(ISBLANK(J66),"Introducir Resultado",IF(J66&gt;=I66,"Meta Conseguida","Meta Non Conseguida"))))</f>
        <v>Introducir Meta e Resultado</v>
      </c>
      <c r="M66" s="483"/>
      <c r="N66" s="484"/>
      <c r="O66" s="90" t="str">
        <f t="shared" ref="O66:O69" si="36">+IF(AND(ISBLANK(M66),ISBLANK(N66)),"Introducir Meta e Resultado",IF(ISBLANK(M66),"Introducir Meta",IF(ISBLANK(N66),"Introducir Resultado",IF(N66&gt;=M66,"Meta Conseguida","Meta Non Conseguida"))))</f>
        <v>Introducir Meta e Resultado</v>
      </c>
    </row>
    <row r="67" spans="1:15" ht="124.2">
      <c r="A67" s="59" t="s">
        <v>120</v>
      </c>
      <c r="B67" s="93" t="s">
        <v>193</v>
      </c>
      <c r="C67" s="93" t="s">
        <v>164</v>
      </c>
      <c r="D67" s="457" t="s">
        <v>468</v>
      </c>
      <c r="E67" s="483">
        <v>3.7</v>
      </c>
      <c r="F67" s="484">
        <v>4.666666666666667</v>
      </c>
      <c r="G67" s="90" t="str">
        <f t="shared" si="34"/>
        <v>Meta Conseguida</v>
      </c>
      <c r="H67" s="283"/>
      <c r="I67" s="483"/>
      <c r="J67" s="484"/>
      <c r="K67" s="90" t="str">
        <f t="shared" si="35"/>
        <v>Introducir Meta e Resultado</v>
      </c>
      <c r="M67" s="483"/>
      <c r="N67" s="484"/>
      <c r="O67" s="90" t="str">
        <f t="shared" si="36"/>
        <v>Introducir Meta e Resultado</v>
      </c>
    </row>
    <row r="68" spans="1:15" ht="96.6">
      <c r="A68" s="59" t="s">
        <v>121</v>
      </c>
      <c r="B68" s="93" t="s">
        <v>194</v>
      </c>
      <c r="C68" s="93" t="s">
        <v>164</v>
      </c>
      <c r="D68" s="457" t="s">
        <v>469</v>
      </c>
      <c r="E68" s="483">
        <v>3</v>
      </c>
      <c r="F68" s="484">
        <v>5</v>
      </c>
      <c r="G68" s="90" t="str">
        <f t="shared" si="34"/>
        <v>Meta Conseguida</v>
      </c>
      <c r="H68" s="283"/>
      <c r="I68" s="483"/>
      <c r="J68" s="484"/>
      <c r="K68" s="90" t="str">
        <f t="shared" si="35"/>
        <v>Introducir Meta e Resultado</v>
      </c>
      <c r="M68" s="483"/>
      <c r="N68" s="484"/>
      <c r="O68" s="90" t="str">
        <f t="shared" si="36"/>
        <v>Introducir Meta e Resultado</v>
      </c>
    </row>
    <row r="69" spans="1:15" ht="110.4">
      <c r="A69" s="60" t="s">
        <v>122</v>
      </c>
      <c r="B69" s="94" t="s">
        <v>389</v>
      </c>
      <c r="C69" s="94" t="s">
        <v>164</v>
      </c>
      <c r="D69" s="457" t="s">
        <v>470</v>
      </c>
      <c r="E69" s="483">
        <v>3</v>
      </c>
      <c r="F69" s="484">
        <v>3</v>
      </c>
      <c r="G69" s="90" t="str">
        <f t="shared" si="34"/>
        <v>Meta Conseguida</v>
      </c>
      <c r="H69" s="283"/>
      <c r="I69" s="483"/>
      <c r="J69" s="484"/>
      <c r="K69" s="90" t="str">
        <f t="shared" si="35"/>
        <v>Introducir Meta e Resultado</v>
      </c>
      <c r="M69" s="483"/>
      <c r="N69" s="484"/>
      <c r="O69" s="90" t="str">
        <f t="shared" si="36"/>
        <v>Introducir Meta e Resultado</v>
      </c>
    </row>
    <row r="70" spans="1:15" ht="27.6">
      <c r="A70" s="106" t="s">
        <v>106</v>
      </c>
      <c r="B70" s="107" t="s">
        <v>311</v>
      </c>
      <c r="C70" s="107" t="s">
        <v>29</v>
      </c>
      <c r="D70" s="450" t="s">
        <v>312</v>
      </c>
      <c r="E70" s="389" t="s">
        <v>167</v>
      </c>
      <c r="F70" s="401">
        <v>0</v>
      </c>
      <c r="G70" s="95" t="str">
        <f>+IF(ISBLANK(F70),"Introducir Resultado","Indicador Completado")</f>
        <v>Indicador Completado</v>
      </c>
      <c r="H70" s="3"/>
      <c r="I70" s="389" t="s">
        <v>167</v>
      </c>
      <c r="J70" s="390"/>
      <c r="K70" s="95" t="str">
        <f>+IF(ISBLANK(J70),"Introducir Resultado","Indicador Completado")</f>
        <v>Introducir Resultado</v>
      </c>
      <c r="M70" s="389" t="s">
        <v>167</v>
      </c>
      <c r="N70" s="390"/>
      <c r="O70" s="95" t="str">
        <f>+IF(ISBLANK(N70),"Introducir Resultado","Indicador Completado")</f>
        <v>Introducir Resultado</v>
      </c>
    </row>
    <row r="71" spans="1:15" ht="82.8">
      <c r="A71" s="106" t="s">
        <v>107</v>
      </c>
      <c r="B71" s="107" t="s">
        <v>173</v>
      </c>
      <c r="C71" s="107" t="s">
        <v>31</v>
      </c>
      <c r="D71" s="450" t="s">
        <v>471</v>
      </c>
      <c r="E71" s="402">
        <v>6</v>
      </c>
      <c r="F71" s="401">
        <v>6.9760000705719003</v>
      </c>
      <c r="G71" s="89" t="str">
        <f>+IF(AND(ISBLANK(E71),ISBLANK(F71)),"Introducir Meta e Resultado",IF(ISBLANK(E71),"Introducir Meta",IF(ISBLANK(F71),"Introducir Resultado",IF(F71&gt;=E71,"Meta Conseguida","Meta Non Conseguida"))))</f>
        <v>Meta Conseguida</v>
      </c>
      <c r="H71" s="3"/>
      <c r="I71" s="402"/>
      <c r="J71" s="401"/>
      <c r="K71" s="89" t="str">
        <f>+IF(AND(ISBLANK(I71),ISBLANK(J71)),"Introducir Meta e Resultado",IF(ISBLANK(I71),"Introducir Meta",IF(ISBLANK(J71),"Introducir Resultado",IF(J71&gt;=I71,"Meta Conseguida","Meta Non Conseguida"))))</f>
        <v>Introducir Meta e Resultado</v>
      </c>
      <c r="M71" s="402"/>
      <c r="N71" s="401"/>
      <c r="O71" s="89" t="str">
        <f>+IF(AND(ISBLANK(M71),ISBLANK(N71)),"Introducir Meta e Resultado",IF(ISBLANK(M71),"Introducir Meta",IF(ISBLANK(N71),"Introducir Resultado",IF(N71&gt;=M71,"Meta Conseguida","Meta Non Conseguida"))))</f>
        <v>Introducir Meta e Resultado</v>
      </c>
    </row>
    <row r="72" spans="1:15" ht="27.6">
      <c r="A72" s="106" t="s">
        <v>108</v>
      </c>
      <c r="B72" s="107" t="s">
        <v>209</v>
      </c>
      <c r="C72" s="107" t="s">
        <v>23</v>
      </c>
      <c r="D72" s="450" t="s">
        <v>337</v>
      </c>
      <c r="E72" s="403" t="s">
        <v>167</v>
      </c>
      <c r="F72" s="506" t="s">
        <v>698</v>
      </c>
      <c r="G72" s="95" t="str">
        <f>+IF(ISBLANK(F72),"Introducir Resultado","Indicador Completado")</f>
        <v>Indicador Completado</v>
      </c>
      <c r="H72" s="3"/>
      <c r="I72" s="403" t="s">
        <v>167</v>
      </c>
      <c r="J72" s="404"/>
      <c r="K72" s="95" t="str">
        <f>+IF(ISBLANK(J72),"Introducir Resultado","Indicador Completado")</f>
        <v>Introducir Resultado</v>
      </c>
      <c r="M72" s="403" t="s">
        <v>167</v>
      </c>
      <c r="N72" s="404"/>
      <c r="O72" s="95" t="str">
        <f>+IF(ISBLANK(N72),"Introducir Resultado","Indicador Completado")</f>
        <v>Introducir Resultado</v>
      </c>
    </row>
    <row r="73" spans="1:15" ht="55.2">
      <c r="A73" s="106" t="s">
        <v>109</v>
      </c>
      <c r="B73" s="107" t="s">
        <v>269</v>
      </c>
      <c r="C73" s="107" t="s">
        <v>23</v>
      </c>
      <c r="D73" s="450" t="s">
        <v>332</v>
      </c>
      <c r="E73" s="402">
        <v>3</v>
      </c>
      <c r="F73" s="401">
        <v>5</v>
      </c>
      <c r="G73" s="95" t="str">
        <f>+IF(AND(ISBLANK(E73),ISBLANK(F73)),"Introducir Meta e Resultado",IF(ISBLANK(E73),"Introducir Meta",IF(ISBLANK(F73),"Introducir Resultado",IF(F73&gt;=E73,"Meta Conseguida","Meta Non Conseguida"))))</f>
        <v>Meta Conseguida</v>
      </c>
      <c r="H73" s="3"/>
      <c r="I73" s="402"/>
      <c r="J73" s="401"/>
      <c r="K73" s="95" t="str">
        <f>+IF(AND(ISBLANK(I73),ISBLANK(J73)),"Introducir Meta e Resultado",IF(ISBLANK(I73),"Introducir Meta",IF(ISBLANK(J73),"Introducir Resultado",IF(J73&gt;=I73,"Meta Conseguida","Meta Non Conseguida"))))</f>
        <v>Introducir Meta e Resultado</v>
      </c>
      <c r="M73" s="402"/>
      <c r="N73" s="401"/>
      <c r="O73" s="95" t="str">
        <f>+IF(AND(ISBLANK(M73),ISBLANK(N73)),"Introducir Meta e Resultado",IF(ISBLANK(M73),"Introducir Meta",IF(ISBLANK(N73),"Introducir Resultado",IF(N73&gt;=M73,"Meta Conseguida","Meta Non Conseguida"))))</f>
        <v>Introducir Meta e Resultado</v>
      </c>
    </row>
    <row r="74" spans="1:15" ht="82.8">
      <c r="A74" s="106" t="s">
        <v>110</v>
      </c>
      <c r="B74" s="107" t="s">
        <v>195</v>
      </c>
      <c r="C74" s="107" t="s">
        <v>24</v>
      </c>
      <c r="D74" s="450" t="s">
        <v>472</v>
      </c>
      <c r="E74" s="402">
        <v>3</v>
      </c>
      <c r="F74" s="359">
        <v>4.333333333333333</v>
      </c>
      <c r="G74" s="89" t="str">
        <f>+IF(AND(ISBLANK(E74),ISBLANK(F74)),"Introducir Meta e Resultado",IF(ISBLANK(E74),"Introducir Meta",IF(ISBLANK(F74),"Introducir Resultado",IF(F74&gt;=E74,"Meta Conseguida","Meta Non Conseguida"))))</f>
        <v>Meta Conseguida</v>
      </c>
      <c r="H74" s="3"/>
      <c r="I74" s="402"/>
      <c r="J74" s="359"/>
      <c r="K74" s="89" t="str">
        <f>+IF(AND(ISBLANK(I74),ISBLANK(J74)),"Introducir Meta e Resultado",IF(ISBLANK(I74),"Introducir Meta",IF(ISBLANK(J74),"Introducir Resultado",IF(J74&gt;=I74,"Meta Conseguida","Meta Non Conseguida"))))</f>
        <v>Introducir Meta e Resultado</v>
      </c>
      <c r="M74" s="402"/>
      <c r="N74" s="359"/>
      <c r="O74" s="89" t="str">
        <f>+IF(AND(ISBLANK(M74),ISBLANK(N74)),"Introducir Meta e Resultado",IF(ISBLANK(M74),"Introducir Meta",IF(ISBLANK(N74),"Introducir Resultado",IF(N74&gt;=M74,"Meta Conseguida","Meta Non Conseguida"))))</f>
        <v>Introducir Meta e Resultado</v>
      </c>
    </row>
    <row r="75" spans="1:15" ht="36">
      <c r="A75" s="105" t="s">
        <v>111</v>
      </c>
      <c r="B75" s="99" t="s">
        <v>333</v>
      </c>
      <c r="C75" s="99" t="s">
        <v>9</v>
      </c>
      <c r="D75" s="455" t="s">
        <v>352</v>
      </c>
      <c r="E75" s="445">
        <f>+COUNTA(E76:E79)</f>
        <v>4</v>
      </c>
      <c r="F75" s="446">
        <f>+COUNTIF(G76:G79,"Meta Conseguida")</f>
        <v>3</v>
      </c>
      <c r="G75" s="92" t="str">
        <f>+IF(F75=0,"Ningunha Meta Alcanzada",IF(F75=E75,"Meta Totalmente Alcanzada",IF(F75&gt;0,"Meta Parcialmente Alcanzada")))</f>
        <v>Meta Parcialmente Alcanzada</v>
      </c>
      <c r="H75" s="283"/>
      <c r="I75" s="445">
        <f>+COUNTA(I76:I79)</f>
        <v>0</v>
      </c>
      <c r="J75" s="446">
        <f>+COUNTIF(K76:K79,"Meta Conseguida")</f>
        <v>0</v>
      </c>
      <c r="K75" s="92" t="str">
        <f>+IF(J75=0,"Ningunha Meta Alcanzada",IF(J75=I75,"Meta Totalmente Alcanzada",IF(J75&gt;0,"Meta Parcialmente Alcanzada")))</f>
        <v>Ningunha Meta Alcanzada</v>
      </c>
      <c r="M75" s="445">
        <f>+COUNTA(M76:M79)</f>
        <v>0</v>
      </c>
      <c r="N75" s="446">
        <f>+COUNTIF(O76:O79,"Meta Conseguida")</f>
        <v>0</v>
      </c>
      <c r="O75" s="92" t="str">
        <f>+IF(N75=0,"Ningunha Meta Alcanzada",IF(N75=M75,"Meta Totalmente Alcanzada",IF(N75&gt;0,"Meta Parcialmente Alcanzada")))</f>
        <v>Ningunha Meta Alcanzada</v>
      </c>
    </row>
    <row r="76" spans="1:15" ht="82.8">
      <c r="A76" s="59" t="s">
        <v>140</v>
      </c>
      <c r="B76" s="93" t="s">
        <v>200</v>
      </c>
      <c r="C76" s="68" t="s">
        <v>9</v>
      </c>
      <c r="D76" s="457" t="s">
        <v>473</v>
      </c>
      <c r="E76" s="483">
        <v>3</v>
      </c>
      <c r="F76" s="484">
        <v>5</v>
      </c>
      <c r="G76" s="90" t="str">
        <f t="shared" ref="G76:G79" si="37">+IF(AND(ISBLANK(E76),ISBLANK(F76)),"Introducir Meta e Resultado",IF(ISBLANK(E76),"Introducir Meta",IF(ISBLANK(F76),"Introducir Resultado",IF(F76&gt;=E76,"Meta Conseguida","Meta Non Conseguida"))))</f>
        <v>Meta Conseguida</v>
      </c>
      <c r="H76" s="283"/>
      <c r="I76" s="483"/>
      <c r="J76" s="484"/>
      <c r="K76" s="90" t="str">
        <f t="shared" ref="K76:K79" si="38">+IF(AND(ISBLANK(I76),ISBLANK(J76)),"Introducir Meta e Resultado",IF(ISBLANK(I76),"Introducir Meta",IF(ISBLANK(J76),"Introducir Resultado",IF(J76&gt;=I76,"Meta Conseguida","Meta Non Conseguida"))))</f>
        <v>Introducir Meta e Resultado</v>
      </c>
      <c r="M76" s="483"/>
      <c r="N76" s="484"/>
      <c r="O76" s="90" t="str">
        <f t="shared" ref="O76:O79" si="39">+IF(AND(ISBLANK(M76),ISBLANK(N76)),"Introducir Meta e Resultado",IF(ISBLANK(M76),"Introducir Meta",IF(ISBLANK(N76),"Introducir Resultado",IF(N76&gt;=M76,"Meta Conseguida","Meta Non Conseguida"))))</f>
        <v>Introducir Meta e Resultado</v>
      </c>
    </row>
    <row r="77" spans="1:15" ht="82.8">
      <c r="A77" s="59" t="s">
        <v>141</v>
      </c>
      <c r="B77" s="93" t="s">
        <v>201</v>
      </c>
      <c r="C77" s="68" t="s">
        <v>9</v>
      </c>
      <c r="D77" s="457" t="s">
        <v>474</v>
      </c>
      <c r="E77" s="483">
        <v>3.7</v>
      </c>
      <c r="F77" s="484">
        <v>4.3636363636363633</v>
      </c>
      <c r="G77" s="90" t="str">
        <f t="shared" si="37"/>
        <v>Meta Conseguida</v>
      </c>
      <c r="H77" s="283"/>
      <c r="I77" s="483"/>
      <c r="J77" s="484"/>
      <c r="K77" s="90" t="str">
        <f t="shared" si="38"/>
        <v>Introducir Meta e Resultado</v>
      </c>
      <c r="M77" s="483"/>
      <c r="N77" s="484"/>
      <c r="O77" s="90" t="str">
        <f t="shared" si="39"/>
        <v>Introducir Meta e Resultado</v>
      </c>
    </row>
    <row r="78" spans="1:15" ht="82.8">
      <c r="A78" s="59" t="s">
        <v>165</v>
      </c>
      <c r="B78" s="93" t="s">
        <v>202</v>
      </c>
      <c r="C78" s="68" t="s">
        <v>9</v>
      </c>
      <c r="D78" s="457" t="s">
        <v>475</v>
      </c>
      <c r="E78" s="483">
        <v>3</v>
      </c>
      <c r="F78" s="484">
        <v>4.5</v>
      </c>
      <c r="G78" s="90" t="str">
        <f t="shared" si="37"/>
        <v>Meta Conseguida</v>
      </c>
      <c r="H78" s="283"/>
      <c r="I78" s="483"/>
      <c r="J78" s="484"/>
      <c r="K78" s="90" t="str">
        <f t="shared" si="38"/>
        <v>Introducir Meta e Resultado</v>
      </c>
      <c r="M78" s="483"/>
      <c r="N78" s="484"/>
      <c r="O78" s="90" t="str">
        <f t="shared" si="39"/>
        <v>Introducir Meta e Resultado</v>
      </c>
    </row>
    <row r="79" spans="1:15" ht="82.8">
      <c r="A79" s="60" t="s">
        <v>166</v>
      </c>
      <c r="B79" s="94" t="s">
        <v>390</v>
      </c>
      <c r="C79" s="67" t="s">
        <v>9</v>
      </c>
      <c r="D79" s="457" t="s">
        <v>476</v>
      </c>
      <c r="E79" s="488">
        <v>3</v>
      </c>
      <c r="F79" s="487">
        <v>2.5</v>
      </c>
      <c r="G79" s="91" t="str">
        <f t="shared" si="37"/>
        <v>Meta Non Conseguida</v>
      </c>
      <c r="H79" s="283"/>
      <c r="I79" s="488"/>
      <c r="J79" s="487"/>
      <c r="K79" s="91" t="str">
        <f t="shared" si="38"/>
        <v>Introducir Meta e Resultado</v>
      </c>
      <c r="M79" s="488"/>
      <c r="N79" s="487"/>
      <c r="O79" s="91" t="str">
        <f t="shared" si="39"/>
        <v>Introducir Meta e Resultado</v>
      </c>
    </row>
    <row r="80" spans="1:15" ht="55.2">
      <c r="A80" s="106" t="s">
        <v>125</v>
      </c>
      <c r="B80" s="107" t="s">
        <v>129</v>
      </c>
      <c r="C80" s="107" t="s">
        <v>142</v>
      </c>
      <c r="D80" s="460" t="s">
        <v>334</v>
      </c>
      <c r="E80" s="405"/>
      <c r="F80" s="505" t="s">
        <v>698</v>
      </c>
      <c r="G80" s="95" t="str">
        <f>+IF(AND(ISBLANK(E80),ISBLANK(F80)),"Introducir Meta e Resultado",IF(ISBLANK(E80),"No hay Meta",IF(ISBLANK(F80),"Introducir Resultado",IF(F80&gt;=E80,"Meta Conseguida","Meta Non Conseguida"))))</f>
        <v>No hay Meta</v>
      </c>
      <c r="H80" s="3"/>
      <c r="I80" s="405"/>
      <c r="J80" s="348"/>
      <c r="K80" s="95" t="str">
        <f>+IF(AND(ISBLANK(I80),ISBLANK(J80)),"Introducir Meta e Resultado",IF(ISBLANK(I80),"Introducir Meta",IF(ISBLANK(J80),"Introducir Resultado",IF(J80&gt;=I80,"Meta Conseguida","Meta Non Conseguida"))))</f>
        <v>Introducir Meta e Resultado</v>
      </c>
      <c r="M80" s="405"/>
      <c r="N80" s="348"/>
      <c r="O80" s="95" t="str">
        <f>+IF(AND(ISBLANK(M80),ISBLANK(N80)),"Introducir Meta e Resultado",IF(ISBLANK(M80),"Introducir Meta",IF(ISBLANK(N80),"Introducir Resultado",IF(N80&gt;=M80,"Meta Conseguida","Meta Non Conseguida"))))</f>
        <v>Introducir Meta e Resultado</v>
      </c>
    </row>
    <row r="81" spans="1:15" ht="82.8">
      <c r="A81" s="106" t="s">
        <v>126</v>
      </c>
      <c r="B81" s="107" t="s">
        <v>53</v>
      </c>
      <c r="C81" s="107" t="s">
        <v>7</v>
      </c>
      <c r="D81" s="450" t="s">
        <v>477</v>
      </c>
      <c r="E81" s="402">
        <v>3</v>
      </c>
      <c r="F81" s="469" t="s">
        <v>167</v>
      </c>
      <c r="G81" s="89" t="str">
        <f>+IF(AND(ISBLANK(E81),ISBLANK(F81)),"Introducir Meta e Resultado",IF(ISBLANK(E81),"Introducir Meta",IF(ISBLANK(F81),"Introducir Resultado",IF(F81&gt;=E81,"Meta Conseguida","Meta Non Conseguida"))))</f>
        <v>Meta Conseguida</v>
      </c>
      <c r="H81" s="3"/>
      <c r="I81" s="402"/>
      <c r="J81" s="359"/>
      <c r="K81" s="89" t="str">
        <f>+IF(AND(ISBLANK(I81),ISBLANK(J81)),"Introducir Meta e Resultado",IF(ISBLANK(I81),"Introducir Meta",IF(ISBLANK(J81),"Introducir Resultado",IF(J81&gt;=I81,"Meta Conseguida","Meta Non Conseguida"))))</f>
        <v>Introducir Meta e Resultado</v>
      </c>
      <c r="M81" s="402"/>
      <c r="N81" s="359"/>
      <c r="O81" s="89" t="str">
        <f>+IF(AND(ISBLANK(M81),ISBLANK(N81)),"Introducir Meta e Resultado",IF(ISBLANK(M81),"Introducir Meta",IF(ISBLANK(N81),"Introducir Resultado",IF(N81&gt;=M81,"Meta Conseguida","Meta Non Conseguida"))))</f>
        <v>Introducir Meta e Resultado</v>
      </c>
    </row>
    <row r="82" spans="1:15" ht="36">
      <c r="A82" s="105" t="s">
        <v>155</v>
      </c>
      <c r="B82" s="99" t="s">
        <v>270</v>
      </c>
      <c r="C82" s="99" t="s">
        <v>11</v>
      </c>
      <c r="D82" s="455" t="s">
        <v>353</v>
      </c>
      <c r="E82" s="456">
        <f>+COUNTA(E83:E86)</f>
        <v>4</v>
      </c>
      <c r="F82" s="446">
        <f>+COUNTIF(G83:G86,"Meta Conseguida")</f>
        <v>4</v>
      </c>
      <c r="G82" s="92" t="str">
        <f>+IF(F82=0,"Ningunha Meta Alcanzada",IF(F82=E82,"Meta Totalmente Alcanzada",IF(F82&gt;0,"Meta Parcialmente Alcanzada")))</f>
        <v>Meta Totalmente Alcanzada</v>
      </c>
      <c r="H82" s="283"/>
      <c r="I82" s="456">
        <f>+COUNTA(I83:I86)</f>
        <v>0</v>
      </c>
      <c r="J82" s="446">
        <f>+COUNTIF(K83:K86,"Meta Conseguida")</f>
        <v>0</v>
      </c>
      <c r="K82" s="92" t="str">
        <f>+IF(J82=0,"Ningunha Meta Alcanzada",IF(J82=I82,"Meta Totalmente Alcanzada",IF(J82&gt;0,"Meta Parcialmente Alcanzada")))</f>
        <v>Ningunha Meta Alcanzada</v>
      </c>
      <c r="M82" s="456">
        <f>+COUNTA(M83:M86)</f>
        <v>0</v>
      </c>
      <c r="N82" s="446">
        <f>+COUNTIF(O83:O86,"Meta Conseguida")</f>
        <v>0</v>
      </c>
      <c r="O82" s="92" t="str">
        <f>+IF(N82=0,"Ningunha Meta Alcanzada",IF(N82=M82,"Meta Totalmente Alcanzada",IF(N82&gt;0,"Meta Parcialmente Alcanzada")))</f>
        <v>Ningunha Meta Alcanzada</v>
      </c>
    </row>
    <row r="83" spans="1:15" ht="82.8">
      <c r="A83" s="59" t="s">
        <v>271</v>
      </c>
      <c r="B83" s="93" t="s">
        <v>272</v>
      </c>
      <c r="C83" s="93" t="s">
        <v>11</v>
      </c>
      <c r="D83" s="457" t="s">
        <v>478</v>
      </c>
      <c r="E83" s="483">
        <v>3</v>
      </c>
      <c r="F83" s="484">
        <v>4.833333333333333</v>
      </c>
      <c r="G83" s="90" t="str">
        <f t="shared" ref="G83:G86" si="40">+IF(AND(ISBLANK(E83),ISBLANK(F83)),"Introducir Meta e Resultado",IF(ISBLANK(E83),"Introducir Meta",IF(ISBLANK(F83),"Introducir Resultado",IF(F83&gt;=E83,"Meta Conseguida","Meta Non Conseguida"))))</f>
        <v>Meta Conseguida</v>
      </c>
      <c r="H83" s="283"/>
      <c r="I83" s="483"/>
      <c r="J83" s="484"/>
      <c r="K83" s="90" t="str">
        <f t="shared" ref="K83:K86" si="41">+IF(AND(ISBLANK(I83),ISBLANK(J83)),"Introducir Meta e Resultado",IF(ISBLANK(I83),"Introducir Meta",IF(ISBLANK(J83),"Introducir Resultado",IF(J83&gt;=I83,"Meta Conseguida","Meta Non Conseguida"))))</f>
        <v>Introducir Meta e Resultado</v>
      </c>
      <c r="M83" s="483"/>
      <c r="N83" s="484"/>
      <c r="O83" s="90" t="str">
        <f t="shared" ref="O83:O86" si="42">+IF(AND(ISBLANK(M83),ISBLANK(N83)),"Introducir Meta e Resultado",IF(ISBLANK(M83),"Introducir Meta",IF(ISBLANK(N83),"Introducir Resultado",IF(N83&gt;=M83,"Meta Conseguida","Meta Non Conseguida"))))</f>
        <v>Introducir Meta e Resultado</v>
      </c>
    </row>
    <row r="84" spans="1:15" ht="82.8">
      <c r="A84" s="59" t="s">
        <v>273</v>
      </c>
      <c r="B84" s="93" t="s">
        <v>274</v>
      </c>
      <c r="C84" s="93" t="s">
        <v>11</v>
      </c>
      <c r="D84" s="457" t="s">
        <v>479</v>
      </c>
      <c r="E84" s="483">
        <v>3.7</v>
      </c>
      <c r="F84" s="484">
        <v>4.5</v>
      </c>
      <c r="G84" s="90" t="str">
        <f t="shared" si="40"/>
        <v>Meta Conseguida</v>
      </c>
      <c r="H84" s="283"/>
      <c r="I84" s="483"/>
      <c r="J84" s="484"/>
      <c r="K84" s="90" t="str">
        <f t="shared" si="41"/>
        <v>Introducir Meta e Resultado</v>
      </c>
      <c r="M84" s="483"/>
      <c r="N84" s="484"/>
      <c r="O84" s="90" t="str">
        <f t="shared" si="42"/>
        <v>Introducir Meta e Resultado</v>
      </c>
    </row>
    <row r="85" spans="1:15" ht="96.6">
      <c r="A85" s="59" t="s">
        <v>276</v>
      </c>
      <c r="B85" s="93" t="s">
        <v>275</v>
      </c>
      <c r="C85" s="93" t="s">
        <v>11</v>
      </c>
      <c r="D85" s="457" t="s">
        <v>480</v>
      </c>
      <c r="E85" s="483">
        <v>3</v>
      </c>
      <c r="F85" s="484">
        <v>3.8</v>
      </c>
      <c r="G85" s="90" t="str">
        <f t="shared" si="40"/>
        <v>Meta Conseguida</v>
      </c>
      <c r="H85" s="283"/>
      <c r="I85" s="483"/>
      <c r="J85" s="484"/>
      <c r="K85" s="90" t="str">
        <f t="shared" si="41"/>
        <v>Introducir Meta e Resultado</v>
      </c>
      <c r="M85" s="483"/>
      <c r="N85" s="484"/>
      <c r="O85" s="90" t="str">
        <f t="shared" si="42"/>
        <v>Introducir Meta e Resultado</v>
      </c>
    </row>
    <row r="86" spans="1:15" ht="82.8">
      <c r="A86" s="60" t="s">
        <v>276</v>
      </c>
      <c r="B86" s="93" t="s">
        <v>391</v>
      </c>
      <c r="C86" s="94" t="s">
        <v>11</v>
      </c>
      <c r="D86" s="457" t="s">
        <v>481</v>
      </c>
      <c r="E86" s="483">
        <v>3</v>
      </c>
      <c r="F86" s="484">
        <v>3</v>
      </c>
      <c r="G86" s="90" t="str">
        <f t="shared" si="40"/>
        <v>Meta Conseguida</v>
      </c>
      <c r="H86" s="283"/>
      <c r="I86" s="483"/>
      <c r="J86" s="484"/>
      <c r="K86" s="90" t="str">
        <f t="shared" si="41"/>
        <v>Introducir Meta e Resultado</v>
      </c>
      <c r="M86" s="483"/>
      <c r="N86" s="484"/>
      <c r="O86" s="90" t="str">
        <f t="shared" si="42"/>
        <v>Introducir Meta e Resultado</v>
      </c>
    </row>
    <row r="87" spans="1:15" ht="69">
      <c r="A87" s="108" t="s">
        <v>156</v>
      </c>
      <c r="B87" s="109" t="s">
        <v>203</v>
      </c>
      <c r="C87" s="109" t="s">
        <v>306</v>
      </c>
      <c r="D87" s="461" t="s">
        <v>482</v>
      </c>
      <c r="E87" s="406" t="s">
        <v>167</v>
      </c>
      <c r="F87" s="407">
        <v>12</v>
      </c>
      <c r="G87" s="95" t="str">
        <f t="shared" ref="G87:G88" si="43">+IF(ISBLANK(F87),"Introducir Resultado","Indicador Completado")</f>
        <v>Indicador Completado</v>
      </c>
      <c r="H87" s="3"/>
      <c r="I87" s="406" t="s">
        <v>167</v>
      </c>
      <c r="J87" s="407"/>
      <c r="K87" s="95" t="str">
        <f t="shared" ref="K87:K88" si="44">+IF(ISBLANK(J87),"Introducir Resultado","Indicador Completado")</f>
        <v>Introducir Resultado</v>
      </c>
      <c r="M87" s="406" t="s">
        <v>167</v>
      </c>
      <c r="N87" s="407"/>
      <c r="O87" s="95" t="str">
        <f t="shared" ref="O87:O88" si="45">+IF(ISBLANK(N87),"Introducir Resultado","Indicador Completado")</f>
        <v>Introducir Resultado</v>
      </c>
    </row>
    <row r="88" spans="1:15" ht="69">
      <c r="A88" s="108" t="s">
        <v>278</v>
      </c>
      <c r="B88" s="109" t="s">
        <v>157</v>
      </c>
      <c r="C88" s="109" t="s">
        <v>7</v>
      </c>
      <c r="D88" s="461" t="s">
        <v>483</v>
      </c>
      <c r="E88" s="406" t="s">
        <v>167</v>
      </c>
      <c r="F88" s="407">
        <v>17</v>
      </c>
      <c r="G88" s="95" t="str">
        <f t="shared" si="43"/>
        <v>Indicador Completado</v>
      </c>
      <c r="H88" s="3"/>
      <c r="I88" s="406" t="s">
        <v>167</v>
      </c>
      <c r="J88" s="407"/>
      <c r="K88" s="95" t="str">
        <f t="shared" si="44"/>
        <v>Introducir Resultado</v>
      </c>
      <c r="M88" s="406" t="s">
        <v>167</v>
      </c>
      <c r="N88" s="407"/>
      <c r="O88" s="95" t="str">
        <f t="shared" si="45"/>
        <v>Introducir Resultado</v>
      </c>
    </row>
    <row r="89" spans="1:15" s="53" customFormat="1" ht="18.75" customHeight="1" thickBot="1">
      <c r="A89" s="281"/>
      <c r="B89" s="282"/>
      <c r="C89" s="282"/>
      <c r="D89" s="462"/>
      <c r="E89" s="393"/>
      <c r="F89" s="408"/>
      <c r="G89" s="28"/>
      <c r="H89" s="2"/>
      <c r="I89" s="393"/>
      <c r="J89" s="408"/>
      <c r="K89" s="28"/>
      <c r="L89" s="2"/>
      <c r="M89" s="393"/>
      <c r="N89" s="408"/>
      <c r="O89" s="28"/>
    </row>
    <row r="90" spans="1:15" ht="18.75" customHeight="1" thickBot="1">
      <c r="A90" s="41" t="s">
        <v>26</v>
      </c>
      <c r="B90" s="42"/>
      <c r="C90" s="42"/>
      <c r="D90" s="463"/>
      <c r="E90" s="409"/>
      <c r="F90" s="409"/>
      <c r="G90" s="44"/>
      <c r="H90" s="53"/>
      <c r="I90" s="409"/>
      <c r="J90" s="409"/>
      <c r="K90" s="44"/>
      <c r="L90" s="53"/>
      <c r="M90" s="409"/>
      <c r="N90" s="409"/>
      <c r="O90" s="44"/>
    </row>
    <row r="91" spans="1:15" ht="24.9" customHeight="1">
      <c r="A91" s="97"/>
      <c r="B91" s="175"/>
      <c r="C91" s="175"/>
      <c r="D91" s="422"/>
      <c r="E91" s="393"/>
      <c r="F91" s="393"/>
      <c r="G91" s="28"/>
      <c r="I91" s="393"/>
      <c r="J91" s="393"/>
      <c r="K91" s="28"/>
      <c r="M91" s="393"/>
      <c r="N91" s="393"/>
      <c r="O91" s="28"/>
    </row>
    <row r="92" spans="1:15" ht="36">
      <c r="A92" s="105" t="s">
        <v>127</v>
      </c>
      <c r="B92" s="99" t="s">
        <v>392</v>
      </c>
      <c r="C92" s="99" t="s">
        <v>34</v>
      </c>
      <c r="D92" s="464" t="s">
        <v>354</v>
      </c>
      <c r="E92" s="426">
        <f>+COUNTA(G93:G94)-COUNTIF(G93:G94,"Non hai indicador")-COUNTIF(G93:G94,"Introducir Meta e Resultado")</f>
        <v>0</v>
      </c>
      <c r="F92" s="427">
        <f>+COUNTIF(G93:G94,"Meta Conseguida")</f>
        <v>0</v>
      </c>
      <c r="G92" s="92" t="str">
        <f>+IF(F92=0,"Ningunha Meta Alcanzada",IF(F92=E92,"Meta Totalmente Alcanzada",IF(F92&gt;0,"Meta Parcialmente Alcanzada")))</f>
        <v>Ningunha Meta Alcanzada</v>
      </c>
      <c r="I92" s="426">
        <f>+COUNTA(K93:K94)-COUNTIF(K93:K94,"Non hai indicador")-COUNTIF(K93:K94,"Introducir Meta e Resultado")</f>
        <v>0</v>
      </c>
      <c r="J92" s="427">
        <f>+COUNTIF(K93:K94,"Meta Conseguida")</f>
        <v>0</v>
      </c>
      <c r="K92" s="92" t="str">
        <f>+IF(J92=0,"Ningunha Meta Alcanzada",IF(J92=I92,"Meta Totalmente Alcanzada",IF(J92&gt;0,"Meta Parcialmente Alcanzada")))</f>
        <v>Ningunha Meta Alcanzada</v>
      </c>
      <c r="M92" s="426">
        <f>+COUNTA(O93:O94)-COUNTIF(O93:O94,"Non hai indicador")-COUNTIF(O93:O94,"Introducir Meta e Resultado")</f>
        <v>0</v>
      </c>
      <c r="N92" s="427">
        <f>+COUNTIF(O93:O94,"Meta Conseguida")</f>
        <v>0</v>
      </c>
      <c r="O92" s="92" t="str">
        <f>+IF(N92=0,"Ningunha Meta Alcanzada",IF(N92=M92,"Meta Totalmente Alcanzada",IF(N92&gt;0,"Meta Parcialmente Alcanzada")))</f>
        <v>Ningunha Meta Alcanzada</v>
      </c>
    </row>
    <row r="93" spans="1:15" ht="31.2">
      <c r="A93" s="59" t="s">
        <v>394</v>
      </c>
      <c r="B93" s="93" t="s">
        <v>395</v>
      </c>
      <c r="C93" s="68" t="s">
        <v>34</v>
      </c>
      <c r="D93" s="433" t="s">
        <v>335</v>
      </c>
      <c r="E93" s="363"/>
      <c r="F93" s="364"/>
      <c r="G93" s="90" t="str">
        <f t="shared" ref="G93:G94" si="46">+IF(AND(ISBLANK(E93),ISBLANK(F93)),"Introducir Meta e Resultado",IF(ISBLANK(E93),"Introducir Meta",IF(ISBLANK(F93),"Introducir Resultado",IF(F93&gt;=E93,"Meta Conseguida","Meta Non Conseguida"))))</f>
        <v>Introducir Meta e Resultado</v>
      </c>
      <c r="I93" s="363"/>
      <c r="J93" s="364"/>
      <c r="K93" s="90" t="str">
        <f t="shared" ref="K93:K94" si="47">+IF(AND(ISBLANK(I93),ISBLANK(J93)),"Introducir Meta e Resultado",IF(ISBLANK(I93),"Introducir Meta",IF(ISBLANK(J93),"Introducir Resultado",IF(J93&gt;=I93,"Meta Conseguida","Meta Non Conseguida"))))</f>
        <v>Introducir Meta e Resultado</v>
      </c>
      <c r="M93" s="363"/>
      <c r="N93" s="364"/>
      <c r="O93" s="90" t="str">
        <f t="shared" ref="O93:O94" si="48">+IF(AND(ISBLANK(M93),ISBLANK(N93)),"Introducir Meta e Resultado",IF(ISBLANK(M93),"Introducir Meta",IF(ISBLANK(N93),"Introducir Resultado",IF(N93&gt;=M93,"Meta Conseguida","Meta Non Conseguida"))))</f>
        <v>Introducir Meta e Resultado</v>
      </c>
    </row>
    <row r="94" spans="1:15" ht="31.2">
      <c r="A94" s="59" t="s">
        <v>396</v>
      </c>
      <c r="B94" s="93" t="s">
        <v>397</v>
      </c>
      <c r="C94" s="68" t="s">
        <v>34</v>
      </c>
      <c r="D94" s="433" t="s">
        <v>336</v>
      </c>
      <c r="E94" s="363"/>
      <c r="F94" s="364"/>
      <c r="G94" s="90" t="str">
        <f t="shared" si="46"/>
        <v>Introducir Meta e Resultado</v>
      </c>
      <c r="I94" s="363"/>
      <c r="J94" s="364"/>
      <c r="K94" s="90" t="str">
        <f t="shared" si="47"/>
        <v>Introducir Meta e Resultado</v>
      </c>
      <c r="M94" s="363"/>
      <c r="N94" s="364"/>
      <c r="O94" s="90" t="str">
        <f t="shared" si="48"/>
        <v>Introducir Meta e Resultado</v>
      </c>
    </row>
  </sheetData>
  <sheetProtection formatCells="0" formatColumns="0" formatRows="0" autoFilter="0"/>
  <autoFilter ref="A5:C94" xr:uid="{00000000-0009-0000-0000-000003000000}"/>
  <mergeCells count="6">
    <mergeCell ref="M4:O4"/>
    <mergeCell ref="E4:G4"/>
    <mergeCell ref="A4:B4"/>
    <mergeCell ref="A2:G2"/>
    <mergeCell ref="C4:D4"/>
    <mergeCell ref="I4:K4"/>
  </mergeCells>
  <conditionalFormatting sqref="F1">
    <cfRule type="cellIs" dxfId="4151" priority="4309" operator="greaterThanOrEqual">
      <formula>$E1</formula>
    </cfRule>
    <cfRule type="cellIs" dxfId="4150" priority="4308" operator="lessThan">
      <formula>$E1</formula>
    </cfRule>
    <cfRule type="cellIs" dxfId="4149" priority="4307" operator="equal">
      <formula>0</formula>
    </cfRule>
  </conditionalFormatting>
  <conditionalFormatting sqref="F7">
    <cfRule type="cellIs" dxfId="4148" priority="327" operator="greaterThanOrEqual">
      <formula>E7</formula>
    </cfRule>
    <cfRule type="cellIs" dxfId="4147" priority="326" operator="lessThan">
      <formula>E7</formula>
    </cfRule>
    <cfRule type="cellIs" dxfId="4146" priority="325" operator="equal">
      <formula>0</formula>
    </cfRule>
  </conditionalFormatting>
  <conditionalFormatting sqref="F8">
    <cfRule type="cellIs" dxfId="4145" priority="289" operator="equal">
      <formula>0</formula>
    </cfRule>
    <cfRule type="cellIs" dxfId="4144" priority="290" operator="greaterThanOrEqual">
      <formula>E8</formula>
    </cfRule>
    <cfRule type="cellIs" dxfId="4143" priority="291" operator="lessThan">
      <formula>E8</formula>
    </cfRule>
  </conditionalFormatting>
  <conditionalFormatting sqref="F9">
    <cfRule type="cellIs" dxfId="4142" priority="312" operator="greaterThanOrEqual">
      <formula>E9</formula>
    </cfRule>
    <cfRule type="cellIs" dxfId="4141" priority="311" operator="lessThan">
      <formula>E9</formula>
    </cfRule>
  </conditionalFormatting>
  <conditionalFormatting sqref="F9:F11">
    <cfRule type="cellIs" dxfId="4140" priority="295" operator="equal">
      <formula>0</formula>
    </cfRule>
  </conditionalFormatting>
  <conditionalFormatting sqref="F10">
    <cfRule type="cellIs" dxfId="4139" priority="297" operator="greaterThanOrEqual">
      <formula>E10</formula>
    </cfRule>
    <cfRule type="cellIs" dxfId="4138" priority="296" operator="lessThan">
      <formula>E10</formula>
    </cfRule>
  </conditionalFormatting>
  <conditionalFormatting sqref="F11">
    <cfRule type="cellIs" dxfId="4137" priority="315" operator="greaterThanOrEqual">
      <formula>$E11</formula>
    </cfRule>
    <cfRule type="cellIs" dxfId="4136" priority="314" operator="lessThan">
      <formula>$E11</formula>
    </cfRule>
  </conditionalFormatting>
  <conditionalFormatting sqref="F12">
    <cfRule type="cellIs" dxfId="4135" priority="278" operator="greaterThanOrEqual">
      <formula>E12</formula>
    </cfRule>
    <cfRule type="cellIs" dxfId="4134" priority="279" operator="lessThan">
      <formula>E12</formula>
    </cfRule>
    <cfRule type="cellIs" dxfId="4133" priority="277" operator="equal">
      <formula>0</formula>
    </cfRule>
  </conditionalFormatting>
  <conditionalFormatting sqref="F13">
    <cfRule type="cellIs" dxfId="4132" priority="287" operator="lessThan">
      <formula>E13</formula>
    </cfRule>
    <cfRule type="cellIs" dxfId="4131" priority="288" operator="greaterThanOrEqual">
      <formula>E13</formula>
    </cfRule>
  </conditionalFormatting>
  <conditionalFormatting sqref="F13:F15">
    <cfRule type="cellIs" dxfId="4130" priority="258" operator="equal">
      <formula>0</formula>
    </cfRule>
  </conditionalFormatting>
  <conditionalFormatting sqref="F14">
    <cfRule type="cellIs" dxfId="4129" priority="284" operator="lessThan">
      <formula>E14</formula>
    </cfRule>
    <cfRule type="cellIs" dxfId="4128" priority="285" operator="greaterThanOrEqual">
      <formula>E14</formula>
    </cfRule>
  </conditionalFormatting>
  <conditionalFormatting sqref="F16">
    <cfRule type="cellIs" dxfId="4127" priority="305" operator="greaterThanOrEqual">
      <formula>E16</formula>
    </cfRule>
    <cfRule type="cellIs" dxfId="4126" priority="306" operator="lessThan">
      <formula>E16</formula>
    </cfRule>
    <cfRule type="cellIs" dxfId="4125" priority="304" operator="equal">
      <formula>0</formula>
    </cfRule>
  </conditionalFormatting>
  <conditionalFormatting sqref="F17">
    <cfRule type="cellIs" dxfId="4124" priority="309" operator="greaterThanOrEqual">
      <formula>E17</formula>
    </cfRule>
    <cfRule type="cellIs" dxfId="4123" priority="308" operator="lessThan">
      <formula>E17</formula>
    </cfRule>
  </conditionalFormatting>
  <conditionalFormatting sqref="F17:F18">
    <cfRule type="cellIs" dxfId="4122" priority="307" operator="equal">
      <formula>0</formula>
    </cfRule>
  </conditionalFormatting>
  <conditionalFormatting sqref="F18">
    <cfRule type="cellIs" dxfId="4121" priority="317" operator="lessThan">
      <formula>E18</formula>
    </cfRule>
    <cfRule type="cellIs" dxfId="4120" priority="318" operator="greaterThanOrEqual">
      <formula>E18</formula>
    </cfRule>
  </conditionalFormatting>
  <conditionalFormatting sqref="F20">
    <cfRule type="cellIs" dxfId="4119" priority="273" operator="lessThan">
      <formula>E20</formula>
    </cfRule>
    <cfRule type="cellIs" dxfId="4118" priority="272" operator="greaterThanOrEqual">
      <formula>E20</formula>
    </cfRule>
    <cfRule type="cellIs" dxfId="4117" priority="271" operator="equal">
      <formula>0</formula>
    </cfRule>
  </conditionalFormatting>
  <conditionalFormatting sqref="F21">
    <cfRule type="cellIs" dxfId="4116" priority="302" operator="lessThan">
      <formula>E21</formula>
    </cfRule>
    <cfRule type="cellIs" dxfId="4115" priority="303" operator="greaterThanOrEqual">
      <formula>E21</formula>
    </cfRule>
  </conditionalFormatting>
  <conditionalFormatting sqref="F21:F22">
    <cfRule type="cellIs" dxfId="4114" priority="298" operator="equal">
      <formula>0</formula>
    </cfRule>
  </conditionalFormatting>
  <conditionalFormatting sqref="F22">
    <cfRule type="cellIs" dxfId="4113" priority="299" operator="lessThan">
      <formula>E22</formula>
    </cfRule>
    <cfRule type="cellIs" dxfId="4112" priority="300" operator="greaterThanOrEqual">
      <formula>E22</formula>
    </cfRule>
  </conditionalFormatting>
  <conditionalFormatting sqref="F24">
    <cfRule type="cellIs" dxfId="4111" priority="1302" operator="lessThan">
      <formula>E24</formula>
    </cfRule>
    <cfRule type="cellIs" dxfId="4110" priority="1300" operator="equal">
      <formula>0</formula>
    </cfRule>
    <cfRule type="cellIs" dxfId="4109" priority="1301" operator="greaterThanOrEqual">
      <formula>E24</formula>
    </cfRule>
  </conditionalFormatting>
  <conditionalFormatting sqref="F25">
    <cfRule type="cellIs" dxfId="4108" priority="1288" operator="equal">
      <formula>0</formula>
    </cfRule>
    <cfRule type="cellIs" dxfId="4107" priority="1289" operator="lessThan">
      <formula>E25</formula>
    </cfRule>
    <cfRule type="cellIs" dxfId="4106" priority="1290" operator="greaterThanOrEqual">
      <formula>E25</formula>
    </cfRule>
  </conditionalFormatting>
  <conditionalFormatting sqref="F26">
    <cfRule type="cellIs" dxfId="4105" priority="1291" operator="equal">
      <formula>0</formula>
    </cfRule>
    <cfRule type="cellIs" dxfId="4104" priority="1293" operator="greaterThan">
      <formula>E26</formula>
    </cfRule>
    <cfRule type="cellIs" dxfId="4103" priority="1292" operator="lessThanOrEqual">
      <formula>E26</formula>
    </cfRule>
  </conditionalFormatting>
  <conditionalFormatting sqref="F27:F30">
    <cfRule type="cellIs" dxfId="4102" priority="1276" operator="equal">
      <formula>0</formula>
    </cfRule>
    <cfRule type="cellIs" dxfId="4101" priority="1277" operator="lessThan">
      <formula>$E27</formula>
    </cfRule>
    <cfRule type="cellIs" dxfId="4100" priority="1278" operator="greaterThanOrEqual">
      <formula>$E27</formula>
    </cfRule>
  </conditionalFormatting>
  <conditionalFormatting sqref="F32">
    <cfRule type="cellIs" dxfId="4099" priority="1383" operator="greaterThanOrEqual">
      <formula>E32</formula>
    </cfRule>
    <cfRule type="cellIs" dxfId="4098" priority="1382" operator="lessThan">
      <formula>E32</formula>
    </cfRule>
  </conditionalFormatting>
  <conditionalFormatting sqref="F32:F33">
    <cfRule type="cellIs" dxfId="4097" priority="1381" operator="equal">
      <formula>0</formula>
    </cfRule>
  </conditionalFormatting>
  <conditionalFormatting sqref="F33">
    <cfRule type="cellIs" dxfId="4096" priority="1386" operator="greaterThanOrEqual">
      <formula>E33</formula>
    </cfRule>
    <cfRule type="cellIs" dxfId="4095" priority="1385" operator="lessThan">
      <formula>E33</formula>
    </cfRule>
  </conditionalFormatting>
  <conditionalFormatting sqref="F35">
    <cfRule type="cellIs" dxfId="4094" priority="1379" operator="lessThan">
      <formula>E35</formula>
    </cfRule>
    <cfRule type="cellIs" dxfId="4093" priority="1380" operator="greaterThanOrEqual">
      <formula>E35</formula>
    </cfRule>
  </conditionalFormatting>
  <conditionalFormatting sqref="F35:F36">
    <cfRule type="cellIs" dxfId="4092" priority="1372" operator="equal">
      <formula>0</formula>
    </cfRule>
  </conditionalFormatting>
  <conditionalFormatting sqref="F36">
    <cfRule type="cellIs" dxfId="4091" priority="1373" operator="lessThan">
      <formula>E36</formula>
    </cfRule>
    <cfRule type="cellIs" dxfId="4090" priority="1374" operator="greaterThanOrEqual">
      <formula>E36</formula>
    </cfRule>
  </conditionalFormatting>
  <conditionalFormatting sqref="F37">
    <cfRule type="cellIs" dxfId="4089" priority="1462" operator="equal">
      <formula>0</formula>
    </cfRule>
    <cfRule type="cellIs" dxfId="4088" priority="1464" operator="greaterThanOrEqual">
      <formula>$E37</formula>
    </cfRule>
    <cfRule type="cellIs" dxfId="4087" priority="1463" operator="lessThan">
      <formula>$E37</formula>
    </cfRule>
  </conditionalFormatting>
  <conditionalFormatting sqref="F38:F40">
    <cfRule type="cellIs" dxfId="4086" priority="1361" operator="lessThan">
      <formula>E38</formula>
    </cfRule>
    <cfRule type="cellIs" dxfId="4085" priority="1360" operator="equal">
      <formula>0</formula>
    </cfRule>
    <cfRule type="cellIs" dxfId="4084" priority="1362" operator="greaterThanOrEqual">
      <formula>E38</formula>
    </cfRule>
  </conditionalFormatting>
  <conditionalFormatting sqref="F46">
    <cfRule type="cellIs" dxfId="4083" priority="1456" operator="equal">
      <formula>0</formula>
    </cfRule>
    <cfRule type="cellIs" dxfId="4082" priority="1458" operator="greaterThanOrEqual">
      <formula>E46</formula>
    </cfRule>
    <cfRule type="cellIs" dxfId="4081" priority="1457" operator="lessThan">
      <formula>E46</formula>
    </cfRule>
  </conditionalFormatting>
  <conditionalFormatting sqref="F47:F51">
    <cfRule type="cellIs" dxfId="4080" priority="49" operator="equal">
      <formula>0</formula>
    </cfRule>
    <cfRule type="cellIs" dxfId="4079" priority="50" operator="lessThan">
      <formula>E47</formula>
    </cfRule>
    <cfRule type="cellIs" dxfId="4078" priority="51" operator="greaterThanOrEqual">
      <formula>E47</formula>
    </cfRule>
  </conditionalFormatting>
  <conditionalFormatting sqref="F50:F51">
    <cfRule type="cellIs" dxfId="4077" priority="13" operator="equal">
      <formula>0</formula>
    </cfRule>
    <cfRule type="cellIs" dxfId="4076" priority="14" operator="lessThan">
      <formula>E50</formula>
    </cfRule>
    <cfRule type="cellIs" dxfId="4075" priority="15" operator="greaterThanOrEqual">
      <formula>E50</formula>
    </cfRule>
  </conditionalFormatting>
  <conditionalFormatting sqref="F52:F53">
    <cfRule type="cellIs" dxfId="4074" priority="1354" operator="equal">
      <formula>0</formula>
    </cfRule>
    <cfRule type="cellIs" dxfId="4073" priority="1355" operator="lessThanOrEqual">
      <formula>E52</formula>
    </cfRule>
    <cfRule type="cellIs" dxfId="4072" priority="1356" operator="greaterThan">
      <formula>E52</formula>
    </cfRule>
  </conditionalFormatting>
  <conditionalFormatting sqref="F54">
    <cfRule type="cellIs" dxfId="4071" priority="1446" operator="greaterThanOrEqual">
      <formula>$E54</formula>
    </cfRule>
    <cfRule type="cellIs" dxfId="4070" priority="1445" operator="lessThan">
      <formula>$E54</formula>
    </cfRule>
    <cfRule type="cellIs" dxfId="4069" priority="1444" operator="equal">
      <formula>0</formula>
    </cfRule>
  </conditionalFormatting>
  <conditionalFormatting sqref="F55:F58">
    <cfRule type="cellIs" dxfId="4068" priority="1215" operator="greaterThanOrEqual">
      <formula>E55</formula>
    </cfRule>
    <cfRule type="cellIs" dxfId="4067" priority="1214" operator="lessThan">
      <formula>E55</formula>
    </cfRule>
    <cfRule type="cellIs" dxfId="4066" priority="1213" operator="equal">
      <formula>0</formula>
    </cfRule>
  </conditionalFormatting>
  <conditionalFormatting sqref="F59">
    <cfRule type="cellIs" dxfId="4065" priority="1435" operator="equal">
      <formula>0</formula>
    </cfRule>
    <cfRule type="cellIs" dxfId="4064" priority="1436" operator="lessThan">
      <formula>E59</formula>
    </cfRule>
    <cfRule type="cellIs" dxfId="4063" priority="1437" operator="greaterThanOrEqual">
      <formula>E59</formula>
    </cfRule>
  </conditionalFormatting>
  <conditionalFormatting sqref="F60:F63">
    <cfRule type="cellIs" dxfId="4062" priority="1184" operator="lessThan">
      <formula>E60</formula>
    </cfRule>
    <cfRule type="cellIs" dxfId="4061" priority="1185" operator="greaterThanOrEqual">
      <formula>E60</formula>
    </cfRule>
  </conditionalFormatting>
  <conditionalFormatting sqref="F60:F64">
    <cfRule type="cellIs" dxfId="4060" priority="1183" operator="equal">
      <formula>0</formula>
    </cfRule>
  </conditionalFormatting>
  <conditionalFormatting sqref="F64">
    <cfRule type="cellIs" dxfId="4059" priority="1394" operator="lessThan">
      <formula>E64</formula>
    </cfRule>
    <cfRule type="cellIs" dxfId="4058" priority="1395" operator="greaterThanOrEqual">
      <formula>E64</formula>
    </cfRule>
  </conditionalFormatting>
  <conditionalFormatting sqref="F65">
    <cfRule type="cellIs" dxfId="4057" priority="1428" operator="greaterThanOrEqual">
      <formula>$E65</formula>
    </cfRule>
    <cfRule type="cellIs" dxfId="4056" priority="1427" operator="lessThan">
      <formula>$E65</formula>
    </cfRule>
    <cfRule type="cellIs" dxfId="4055" priority="1426" operator="equal">
      <formula>0</formula>
    </cfRule>
  </conditionalFormatting>
  <conditionalFormatting sqref="F66:F69">
    <cfRule type="cellIs" dxfId="4054" priority="1201" operator="equal">
      <formula>0</formula>
    </cfRule>
    <cfRule type="cellIs" dxfId="4053" priority="1202" operator="lessThan">
      <formula>E66</formula>
    </cfRule>
    <cfRule type="cellIs" dxfId="4052" priority="1203" operator="greaterThanOrEqual">
      <formula>E66</formula>
    </cfRule>
  </conditionalFormatting>
  <conditionalFormatting sqref="F71">
    <cfRule type="cellIs" dxfId="4051" priority="1110" operator="equal">
      <formula>0</formula>
    </cfRule>
    <cfRule type="cellIs" dxfId="4050" priority="1112" operator="greaterThanOrEqual">
      <formula>E71</formula>
    </cfRule>
    <cfRule type="cellIs" dxfId="4049" priority="1111" operator="lessThan">
      <formula>E71</formula>
    </cfRule>
  </conditionalFormatting>
  <conditionalFormatting sqref="F73">
    <cfRule type="cellIs" dxfId="4048" priority="1109" operator="greaterThanOrEqual">
      <formula>E73</formula>
    </cfRule>
    <cfRule type="cellIs" dxfId="4047" priority="1108" operator="lessThan">
      <formula>E73</formula>
    </cfRule>
  </conditionalFormatting>
  <conditionalFormatting sqref="F73:F74">
    <cfRule type="cellIs" dxfId="4046" priority="1104" operator="equal">
      <formula>0</formula>
    </cfRule>
  </conditionalFormatting>
  <conditionalFormatting sqref="F74">
    <cfRule type="cellIs" dxfId="4045" priority="1105" operator="lessThan">
      <formula>E74</formula>
    </cfRule>
    <cfRule type="cellIs" dxfId="4044" priority="1106" operator="greaterThanOrEqual">
      <formula>E74</formula>
    </cfRule>
  </conditionalFormatting>
  <conditionalFormatting sqref="F75">
    <cfRule type="cellIs" dxfId="4043" priority="1416" operator="greaterThanOrEqual">
      <formula>$E75</formula>
    </cfRule>
    <cfRule type="cellIs" dxfId="4042" priority="1415" operator="lessThan">
      <formula>$E75</formula>
    </cfRule>
    <cfRule type="cellIs" dxfId="4041" priority="1414" operator="equal">
      <formula>0</formula>
    </cfRule>
  </conditionalFormatting>
  <conditionalFormatting sqref="F76:F79">
    <cfRule type="cellIs" dxfId="4040" priority="1329" operator="greaterThanOrEqual">
      <formula>E76</formula>
    </cfRule>
    <cfRule type="cellIs" dxfId="4039" priority="1328" operator="lessThan">
      <formula>E76</formula>
    </cfRule>
  </conditionalFormatting>
  <conditionalFormatting sqref="F76:F81">
    <cfRule type="cellIs" dxfId="4038" priority="1101" operator="equal">
      <formula>0</formula>
    </cfRule>
  </conditionalFormatting>
  <conditionalFormatting sqref="F80">
    <cfRule type="cellIs" dxfId="4037" priority="1115" operator="greaterThanOrEqual">
      <formula>E80</formula>
    </cfRule>
    <cfRule type="cellIs" dxfId="4036" priority="1114" operator="lessThan">
      <formula>E80</formula>
    </cfRule>
  </conditionalFormatting>
  <conditionalFormatting sqref="F81">
    <cfRule type="cellIs" dxfId="4035" priority="1102" operator="lessThan">
      <formula>E81</formula>
    </cfRule>
    <cfRule type="cellIs" dxfId="4034" priority="1103" operator="greaterThanOrEqual">
      <formula>E81</formula>
    </cfRule>
  </conditionalFormatting>
  <conditionalFormatting sqref="F82">
    <cfRule type="cellIs" dxfId="4033" priority="1307" operator="lessThan">
      <formula>$E82</formula>
    </cfRule>
    <cfRule type="cellIs" dxfId="4032" priority="1306" operator="equal">
      <formula>0</formula>
    </cfRule>
    <cfRule type="cellIs" dxfId="4031" priority="1308" operator="greaterThanOrEqual">
      <formula>$E82</formula>
    </cfRule>
  </conditionalFormatting>
  <conditionalFormatting sqref="F83:F86">
    <cfRule type="cellIs" dxfId="4030" priority="1190" operator="lessThan">
      <formula>E83</formula>
    </cfRule>
    <cfRule type="cellIs" dxfId="4029" priority="1189" operator="equal">
      <formula>0</formula>
    </cfRule>
    <cfRule type="cellIs" dxfId="4028" priority="1191" operator="greaterThanOrEqual">
      <formula>E83</formula>
    </cfRule>
  </conditionalFormatting>
  <conditionalFormatting sqref="F92">
    <cfRule type="cellIs" dxfId="4027" priority="1275" operator="greaterThanOrEqual">
      <formula>E92</formula>
    </cfRule>
    <cfRule type="cellIs" dxfId="4026" priority="1274" operator="lessThan">
      <formula>E92</formula>
    </cfRule>
    <cfRule type="cellIs" dxfId="4025" priority="1273" operator="equal">
      <formula>0</formula>
    </cfRule>
  </conditionalFormatting>
  <conditionalFormatting sqref="F93:F94 J93:J94 N93:N94">
    <cfRule type="cellIs" dxfId="4024" priority="1095" operator="equal">
      <formula>0</formula>
    </cfRule>
    <cfRule type="cellIs" dxfId="4023" priority="1096" operator="lessThan">
      <formula>E93</formula>
    </cfRule>
    <cfRule type="cellIs" dxfId="4022" priority="1097" operator="greaterThanOrEqual">
      <formula>E93</formula>
    </cfRule>
  </conditionalFormatting>
  <conditionalFormatting sqref="G7">
    <cfRule type="cellIs" dxfId="4021" priority="270" operator="equal">
      <formula>"Meta non Conseguida"</formula>
    </cfRule>
    <cfRule type="cellIs" dxfId="4020" priority="269" operator="equal">
      <formula>"Meta Conseguida"</formula>
    </cfRule>
    <cfRule type="cellIs" dxfId="4019" priority="268" operator="equal">
      <formula>"Introducir resultado"</formula>
    </cfRule>
  </conditionalFormatting>
  <conditionalFormatting sqref="G8">
    <cfRule type="cellIs" dxfId="4018" priority="294" operator="equal">
      <formula>"Ningunha Meta Alcanzada"</formula>
    </cfRule>
    <cfRule type="cellIs" dxfId="4017" priority="292" operator="equal">
      <formula>"Meta Totalmente Alcanzada"</formula>
    </cfRule>
    <cfRule type="cellIs" dxfId="4016" priority="293" operator="equal">
      <formula>"Meta Parcialmente Alcanzada"</formula>
    </cfRule>
  </conditionalFormatting>
  <conditionalFormatting sqref="G9:G10">
    <cfRule type="cellIs" dxfId="4015" priority="265" operator="equal">
      <formula>"Introducir resultado"</formula>
    </cfRule>
    <cfRule type="cellIs" dxfId="4014" priority="267" operator="equal">
      <formula>"Meta non Conseguida"</formula>
    </cfRule>
    <cfRule type="cellIs" dxfId="4013" priority="266" operator="equal">
      <formula>"Meta Conseguida"</formula>
    </cfRule>
  </conditionalFormatting>
  <conditionalFormatting sqref="G12">
    <cfRule type="cellIs" dxfId="4012" priority="281" operator="equal">
      <formula>"Meta Parcialmente Alcanzada"</formula>
    </cfRule>
    <cfRule type="cellIs" dxfId="4011" priority="282" operator="equal">
      <formula>"Ningunha Meta Alcanzada"</formula>
    </cfRule>
    <cfRule type="cellIs" dxfId="4010" priority="280" operator="equal">
      <formula>"Meta Totalmente Alcanzada"</formula>
    </cfRule>
  </conditionalFormatting>
  <conditionalFormatting sqref="G13:G14">
    <cfRule type="cellIs" dxfId="4009" priority="261" operator="equal">
      <formula>"Meta non Conseguida"</formula>
    </cfRule>
    <cfRule type="cellIs" dxfId="4008" priority="260" operator="equal">
      <formula>"Meta Conseguida"</formula>
    </cfRule>
  </conditionalFormatting>
  <conditionalFormatting sqref="G13:G15">
    <cfRule type="cellIs" dxfId="4007" priority="255" operator="equal">
      <formula>"Introducir resultado"</formula>
    </cfRule>
  </conditionalFormatting>
  <conditionalFormatting sqref="G15">
    <cfRule type="cellIs" dxfId="4006" priority="257" operator="equal">
      <formula>"Meta no Conseguida"</formula>
    </cfRule>
    <cfRule type="cellIs" dxfId="4005" priority="256" operator="equal">
      <formula>"Resultado Introducido"</formula>
    </cfRule>
  </conditionalFormatting>
  <conditionalFormatting sqref="G16">
    <cfRule type="cellIs" dxfId="4004" priority="319" operator="equal">
      <formula>"Meta Totalmente Alcanzada"</formula>
    </cfRule>
    <cfRule type="cellIs" dxfId="4003" priority="320" operator="equal">
      <formula>"Meta Parcialmente Alcanzada"</formula>
    </cfRule>
    <cfRule type="cellIs" dxfId="4002" priority="321" operator="equal">
      <formula>"Ningunha Meta Alcanzada"</formula>
    </cfRule>
  </conditionalFormatting>
  <conditionalFormatting sqref="G17:G18">
    <cfRule type="cellIs" dxfId="4001" priority="250" operator="equal">
      <formula>"Meta Conseguida"</formula>
    </cfRule>
    <cfRule type="cellIs" dxfId="4000" priority="251" operator="equal">
      <formula>"Meta non Conseguida"</formula>
    </cfRule>
    <cfRule type="cellIs" dxfId="3999" priority="249" operator="equal">
      <formula>"Introducir resultado"</formula>
    </cfRule>
  </conditionalFormatting>
  <conditionalFormatting sqref="G20">
    <cfRule type="cellIs" dxfId="3998" priority="274" operator="equal">
      <formula>"Meta Totalmente Alcanzada"</formula>
    </cfRule>
    <cfRule type="cellIs" dxfId="3997" priority="276" operator="equal">
      <formula>"Ningunha Meta Alcanzada"</formula>
    </cfRule>
    <cfRule type="cellIs" dxfId="3996" priority="275" operator="equal">
      <formula>"Meta Parcialmente Alcanzada"</formula>
    </cfRule>
  </conditionalFormatting>
  <conditionalFormatting sqref="G21:G22">
    <cfRule type="cellIs" dxfId="3995" priority="244" operator="equal">
      <formula>"Meta Conseguida"</formula>
    </cfRule>
    <cfRule type="cellIs" dxfId="3994" priority="243" operator="equal">
      <formula>"Introducir resultado"</formula>
    </cfRule>
    <cfRule type="cellIs" dxfId="3993" priority="245" operator="equal">
      <formula>"Meta non Conseguida"</formula>
    </cfRule>
  </conditionalFormatting>
  <conditionalFormatting sqref="G24">
    <cfRule type="cellIs" dxfId="3992" priority="1299" operator="equal">
      <formula>"Ningunha Meta Alcanzada"</formula>
    </cfRule>
    <cfRule type="cellIs" dxfId="3991" priority="1298" operator="equal">
      <formula>"Meta Parcialmente Alcanzada"</formula>
    </cfRule>
    <cfRule type="cellIs" dxfId="3990" priority="1297" operator="equal">
      <formula>"Meta Totalmente Alcanzada"</formula>
    </cfRule>
  </conditionalFormatting>
  <conditionalFormatting sqref="G25:G30">
    <cfRule type="cellIs" dxfId="3989" priority="1148" operator="equal">
      <formula>"Meta non Conseguida"</formula>
    </cfRule>
    <cfRule type="cellIs" dxfId="3988" priority="1147" operator="equal">
      <formula>"Meta Conseguida"</formula>
    </cfRule>
    <cfRule type="cellIs" dxfId="3987" priority="1146" operator="equal">
      <formula>"Introducir resultado"</formula>
    </cfRule>
  </conditionalFormatting>
  <conditionalFormatting sqref="G32:G33">
    <cfRule type="cellIs" dxfId="3986" priority="1143" operator="equal">
      <formula>"Introducir resultado"</formula>
    </cfRule>
    <cfRule type="cellIs" dxfId="3985" priority="1145" operator="equal">
      <formula>"Meta non Conseguida"</formula>
    </cfRule>
    <cfRule type="cellIs" dxfId="3984" priority="1144" operator="equal">
      <formula>"Meta Conseguida"</formula>
    </cfRule>
  </conditionalFormatting>
  <conditionalFormatting sqref="G35:G36">
    <cfRule type="cellIs" dxfId="3983" priority="1153" operator="equal">
      <formula>"Meta Conseguida"</formula>
    </cfRule>
    <cfRule type="cellIs" dxfId="3982" priority="1152" operator="equal">
      <formula>"Introducir resultado"</formula>
    </cfRule>
    <cfRule type="cellIs" dxfId="3981" priority="1154" operator="equal">
      <formula>"Meta non Conseguida"</formula>
    </cfRule>
  </conditionalFormatting>
  <conditionalFormatting sqref="G37">
    <cfRule type="cellIs" dxfId="3980" priority="1408" operator="equal">
      <formula>"Meta Totalmente Alcanzada"</formula>
    </cfRule>
    <cfRule type="cellIs" dxfId="3979" priority="1409" operator="equal">
      <formula>"Meta Parcialmente Alcanzada"</formula>
    </cfRule>
    <cfRule type="cellIs" dxfId="3978" priority="1410" operator="equal">
      <formula>"Ningunha Meta Alcanzada"</formula>
    </cfRule>
  </conditionalFormatting>
  <conditionalFormatting sqref="G38:G40">
    <cfRule type="cellIs" dxfId="3977" priority="1364" operator="equal">
      <formula>"Meta Conseguida"</formula>
    </cfRule>
    <cfRule type="cellIs" dxfId="3976" priority="1365" operator="equal">
      <formula>"Meta non Conseguida"</formula>
    </cfRule>
  </conditionalFormatting>
  <conditionalFormatting sqref="G38:G41">
    <cfRule type="cellIs" dxfId="3975" priority="1357" operator="equal">
      <formula>"Introducir resultado"</formula>
    </cfRule>
  </conditionalFormatting>
  <conditionalFormatting sqref="G41">
    <cfRule type="cellIs" dxfId="3974" priority="1359" operator="equal">
      <formula>"Meta no Conseguida"</formula>
    </cfRule>
    <cfRule type="cellIs" dxfId="3973" priority="1358" operator="equal">
      <formula>"Indicador Completado"</formula>
    </cfRule>
  </conditionalFormatting>
  <conditionalFormatting sqref="G46">
    <cfRule type="cellIs" dxfId="3972" priority="1405" operator="equal">
      <formula>"Meta Totalmente Alcanzada"</formula>
    </cfRule>
    <cfRule type="cellIs" dxfId="3971" priority="1406" operator="equal">
      <formula>"Meta Parcialmente Alcanzada"</formula>
    </cfRule>
    <cfRule type="cellIs" dxfId="3970" priority="1407" operator="equal">
      <formula>"Ningunha Meta Alcanzada"</formula>
    </cfRule>
  </conditionalFormatting>
  <conditionalFormatting sqref="G47">
    <cfRule type="cellIs" dxfId="3969" priority="1461" operator="equal">
      <formula>"Meta noN Conseguida"</formula>
    </cfRule>
  </conditionalFormatting>
  <conditionalFormatting sqref="G47:G53">
    <cfRule type="cellIs" dxfId="3968" priority="17" operator="equal">
      <formula>"Meta Conseguida"</formula>
    </cfRule>
    <cfRule type="cellIs" dxfId="3967" priority="16" operator="equal">
      <formula>"Introducir resultado"</formula>
    </cfRule>
  </conditionalFormatting>
  <conditionalFormatting sqref="G48:G53">
    <cfRule type="cellIs" dxfId="3966" priority="18" operator="equal">
      <formula>"Meta non Conseguida"</formula>
    </cfRule>
  </conditionalFormatting>
  <conditionalFormatting sqref="G54">
    <cfRule type="cellIs" dxfId="3965" priority="1403" operator="equal">
      <formula>"Meta Parcialmente Alcanzada"</formula>
    </cfRule>
    <cfRule type="cellIs" dxfId="3964" priority="1404" operator="equal">
      <formula>"Ningunha Meta Alcanzada"</formula>
    </cfRule>
    <cfRule type="cellIs" dxfId="3963" priority="1402" operator="equal">
      <formula>"Meta Totalmente Alcanzada"</formula>
    </cfRule>
  </conditionalFormatting>
  <conditionalFormatting sqref="G55:G58">
    <cfRule type="cellIs" dxfId="3962" priority="1412" operator="equal">
      <formula>"Meta Conseguida"</formula>
    </cfRule>
    <cfRule type="cellIs" dxfId="3961" priority="1413" operator="equal">
      <formula>"Meta non Conseguida"</formula>
    </cfRule>
    <cfRule type="cellIs" dxfId="3960" priority="1411" operator="equal">
      <formula>"Introducir resultado"</formula>
    </cfRule>
  </conditionalFormatting>
  <conditionalFormatting sqref="G59">
    <cfRule type="cellIs" dxfId="3959" priority="1439" operator="equal">
      <formula>"Meta Parcialmente Alcanzada"</formula>
    </cfRule>
    <cfRule type="cellIs" dxfId="3958" priority="1438" operator="equal">
      <formula>"Meta Totalmente Alcanzada"</formula>
    </cfRule>
    <cfRule type="cellIs" dxfId="3957" priority="1440" operator="equal">
      <formula>"Ningunha Meta Alcanzada"</formula>
    </cfRule>
  </conditionalFormatting>
  <conditionalFormatting sqref="G60:G64">
    <cfRule type="cellIs" dxfId="3956" priority="1137" operator="equal">
      <formula>"Introducir resultado"</formula>
    </cfRule>
    <cfRule type="cellIs" dxfId="3955" priority="1138" operator="equal">
      <formula>"Meta Conseguida"</formula>
    </cfRule>
    <cfRule type="cellIs" dxfId="3954" priority="1139" operator="equal">
      <formula>"Meta non Conseguida"</formula>
    </cfRule>
  </conditionalFormatting>
  <conditionalFormatting sqref="G65">
    <cfRule type="cellIs" dxfId="3953" priority="1429" operator="equal">
      <formula>"Meta Totalmente Alcanzada"</formula>
    </cfRule>
    <cfRule type="cellIs" dxfId="3952" priority="1430" operator="equal">
      <formula>"Meta Parcialmente Alcanzada"</formula>
    </cfRule>
    <cfRule type="cellIs" dxfId="3951" priority="1431" operator="equal">
      <formula>"Ningunha Meta Alcanzada"</formula>
    </cfRule>
  </conditionalFormatting>
  <conditionalFormatting sqref="G66:G69">
    <cfRule type="cellIs" dxfId="3950" priority="1352" operator="equal">
      <formula>"Meta Conseguida"</formula>
    </cfRule>
    <cfRule type="cellIs" dxfId="3949" priority="1353" operator="equal">
      <formula>"Meta non Conseguida"</formula>
    </cfRule>
  </conditionalFormatting>
  <conditionalFormatting sqref="G66:G74">
    <cfRule type="cellIs" dxfId="3948" priority="1122" operator="equal">
      <formula>"Introducir resultado"</formula>
    </cfRule>
  </conditionalFormatting>
  <conditionalFormatting sqref="G70">
    <cfRule type="cellIs" dxfId="3947" priority="1135" operator="equal">
      <formula>"Indicador Completado"</formula>
    </cfRule>
    <cfRule type="cellIs" dxfId="3946" priority="1136" operator="equal">
      <formula>"Meta no Conseguida"</formula>
    </cfRule>
  </conditionalFormatting>
  <conditionalFormatting sqref="G71">
    <cfRule type="cellIs" dxfId="3945" priority="1129" operator="equal">
      <formula>"Meta Conseguida"</formula>
    </cfRule>
    <cfRule type="cellIs" dxfId="3944" priority="1130" operator="equal">
      <formula>"Meta non Conseguida"</formula>
    </cfRule>
  </conditionalFormatting>
  <conditionalFormatting sqref="G72">
    <cfRule type="cellIs" dxfId="3943" priority="1132" operator="equal">
      <formula>"Indicador Completado"</formula>
    </cfRule>
    <cfRule type="cellIs" dxfId="3942" priority="1133" operator="equal">
      <formula>"Meta no Conseguida"</formula>
    </cfRule>
  </conditionalFormatting>
  <conditionalFormatting sqref="G73:G74">
    <cfRule type="cellIs" dxfId="3941" priority="1123" operator="equal">
      <formula>"Meta Conseguida"</formula>
    </cfRule>
    <cfRule type="cellIs" dxfId="3940" priority="1124" operator="equal">
      <formula>"Meta non Conseguida"</formula>
    </cfRule>
  </conditionalFormatting>
  <conditionalFormatting sqref="G75">
    <cfRule type="cellIs" dxfId="3939" priority="1419" operator="equal">
      <formula>"Ningunha Meta Alcanzada"</formula>
    </cfRule>
    <cfRule type="cellIs" dxfId="3938" priority="1417" operator="equal">
      <formula>"Meta Totalmente Alcanzada"</formula>
    </cfRule>
    <cfRule type="cellIs" dxfId="3937" priority="1418" operator="equal">
      <formula>"Meta Parcialmente Alcanzada"</formula>
    </cfRule>
  </conditionalFormatting>
  <conditionalFormatting sqref="G76:G81">
    <cfRule type="cellIs" dxfId="3936" priority="1118" operator="equal">
      <formula>"Meta non Conseguida"</formula>
    </cfRule>
    <cfRule type="cellIs" dxfId="3935" priority="1117" operator="equal">
      <formula>"Meta Conseguida"</formula>
    </cfRule>
    <cfRule type="cellIs" dxfId="3934" priority="1116" operator="equal">
      <formula>"Introducir resultado"</formula>
    </cfRule>
  </conditionalFormatting>
  <conditionalFormatting sqref="G82">
    <cfRule type="cellIs" dxfId="3933" priority="1310" operator="equal">
      <formula>"Meta Parcialmente Alcanzada"</formula>
    </cfRule>
    <cfRule type="cellIs" dxfId="3932" priority="1311" operator="equal">
      <formula>"Ningunha Meta Alcanzada"</formula>
    </cfRule>
    <cfRule type="cellIs" dxfId="3931" priority="1309" operator="equal">
      <formula>"Meta Totalmente Alcanzada"</formula>
    </cfRule>
  </conditionalFormatting>
  <conditionalFormatting sqref="G83:G86">
    <cfRule type="cellIs" dxfId="3930" priority="1304" operator="equal">
      <formula>"Meta Conseguida"</formula>
    </cfRule>
    <cfRule type="cellIs" dxfId="3929" priority="1305" operator="equal">
      <formula>"Meta non Conseguida"</formula>
    </cfRule>
  </conditionalFormatting>
  <conditionalFormatting sqref="G83:G88">
    <cfRule type="cellIs" dxfId="3928" priority="1098" operator="equal">
      <formula>"Introducir resultado"</formula>
    </cfRule>
  </conditionalFormatting>
  <conditionalFormatting sqref="G87:G88">
    <cfRule type="cellIs" dxfId="3927" priority="1100" operator="equal">
      <formula>"Meta no Conseguida"</formula>
    </cfRule>
    <cfRule type="cellIs" dxfId="3926" priority="1099" operator="equal">
      <formula>"Indicador Completado"</formula>
    </cfRule>
  </conditionalFormatting>
  <conditionalFormatting sqref="G92">
    <cfRule type="cellIs" dxfId="3925" priority="1272" operator="equal">
      <formula>"Ningunha Meta Alcanzada"</formula>
    </cfRule>
    <cfRule type="cellIs" dxfId="3924" priority="1271" operator="equal">
      <formula>"Meta Parcialmente Alcanzada"</formula>
    </cfRule>
    <cfRule type="cellIs" dxfId="3923" priority="1270" operator="equal">
      <formula>"Meta Totalmente Alcanzada"</formula>
    </cfRule>
  </conditionalFormatting>
  <conditionalFormatting sqref="G93:G94">
    <cfRule type="cellIs" dxfId="3922" priority="1094" operator="equal">
      <formula>"Meta non Conseguida"</formula>
    </cfRule>
    <cfRule type="cellIs" dxfId="3921" priority="1092" operator="equal">
      <formula>"Introducir resultado"</formula>
    </cfRule>
    <cfRule type="cellIs" dxfId="3920" priority="1093" operator="equal">
      <formula>"Meta Conseguida"</formula>
    </cfRule>
  </conditionalFormatting>
  <conditionalFormatting sqref="J7">
    <cfRule type="cellIs" dxfId="3919" priority="242" operator="greaterThanOrEqual">
      <formula>I7</formula>
    </cfRule>
    <cfRule type="cellIs" dxfId="3918" priority="241" operator="lessThan">
      <formula>I7</formula>
    </cfRule>
    <cfRule type="cellIs" dxfId="3917" priority="240" operator="equal">
      <formula>0</formula>
    </cfRule>
  </conditionalFormatting>
  <conditionalFormatting sqref="J8">
    <cfRule type="cellIs" dxfId="3916" priority="215" operator="lessThan">
      <formula>I8</formula>
    </cfRule>
    <cfRule type="cellIs" dxfId="3915" priority="214" operator="greaterThanOrEqual">
      <formula>I8</formula>
    </cfRule>
    <cfRule type="cellIs" dxfId="3914" priority="213" operator="equal">
      <formula>0</formula>
    </cfRule>
  </conditionalFormatting>
  <conditionalFormatting sqref="J9">
    <cfRule type="cellIs" dxfId="3913" priority="229" operator="lessThan">
      <formula>I9</formula>
    </cfRule>
    <cfRule type="cellIs" dxfId="3912" priority="230" operator="greaterThanOrEqual">
      <formula>I9</formula>
    </cfRule>
  </conditionalFormatting>
  <conditionalFormatting sqref="J9:J11">
    <cfRule type="cellIs" dxfId="3911" priority="88" operator="equal">
      <formula>0</formula>
    </cfRule>
  </conditionalFormatting>
  <conditionalFormatting sqref="J10">
    <cfRule type="cellIs" dxfId="3910" priority="90" operator="greaterThanOrEqual">
      <formula>I10</formula>
    </cfRule>
    <cfRule type="cellIs" dxfId="3909" priority="89" operator="lessThan">
      <formula>I10</formula>
    </cfRule>
  </conditionalFormatting>
  <conditionalFormatting sqref="J11">
    <cfRule type="cellIs" dxfId="3908" priority="233" operator="greaterThanOrEqual">
      <formula>$E11</formula>
    </cfRule>
    <cfRule type="cellIs" dxfId="3907" priority="232" operator="lessThan">
      <formula>$E11</formula>
    </cfRule>
  </conditionalFormatting>
  <conditionalFormatting sqref="J12">
    <cfRule type="cellIs" dxfId="3906" priority="206" operator="lessThan">
      <formula>I12</formula>
    </cfRule>
    <cfRule type="cellIs" dxfId="3905" priority="204" operator="equal">
      <formula>0</formula>
    </cfRule>
    <cfRule type="cellIs" dxfId="3904" priority="205" operator="greaterThanOrEqual">
      <formula>I12</formula>
    </cfRule>
  </conditionalFormatting>
  <conditionalFormatting sqref="J13">
    <cfRule type="cellIs" dxfId="3903" priority="211" operator="lessThan">
      <formula>I13</formula>
    </cfRule>
    <cfRule type="cellIs" dxfId="3902" priority="212" operator="greaterThanOrEqual">
      <formula>I13</formula>
    </cfRule>
  </conditionalFormatting>
  <conditionalFormatting sqref="J13:J15">
    <cfRule type="cellIs" dxfId="3901" priority="94" operator="equal">
      <formula>0</formula>
    </cfRule>
  </conditionalFormatting>
  <conditionalFormatting sqref="J14">
    <cfRule type="cellIs" dxfId="3900" priority="96" operator="greaterThanOrEqual">
      <formula>I14</formula>
    </cfRule>
    <cfRule type="cellIs" dxfId="3899" priority="95" operator="lessThan">
      <formula>I14</formula>
    </cfRule>
  </conditionalFormatting>
  <conditionalFormatting sqref="J16">
    <cfRule type="cellIs" dxfId="3898" priority="224" operator="lessThan">
      <formula>I16</formula>
    </cfRule>
    <cfRule type="cellIs" dxfId="3897" priority="223" operator="greaterThanOrEqual">
      <formula>I16</formula>
    </cfRule>
    <cfRule type="cellIs" dxfId="3896" priority="222" operator="equal">
      <formula>0</formula>
    </cfRule>
  </conditionalFormatting>
  <conditionalFormatting sqref="J17">
    <cfRule type="cellIs" dxfId="3895" priority="227" operator="greaterThanOrEqual">
      <formula>I17</formula>
    </cfRule>
    <cfRule type="cellIs" dxfId="3894" priority="226" operator="lessThan">
      <formula>I17</formula>
    </cfRule>
  </conditionalFormatting>
  <conditionalFormatting sqref="J17:J18">
    <cfRule type="cellIs" dxfId="3893" priority="82" operator="equal">
      <formula>0</formula>
    </cfRule>
  </conditionalFormatting>
  <conditionalFormatting sqref="J18">
    <cfRule type="cellIs" dxfId="3892" priority="84" operator="greaterThanOrEqual">
      <formula>I18</formula>
    </cfRule>
    <cfRule type="cellIs" dxfId="3891" priority="83" operator="lessThan">
      <formula>I18</formula>
    </cfRule>
  </conditionalFormatting>
  <conditionalFormatting sqref="J20">
    <cfRule type="cellIs" dxfId="3890" priority="199" operator="greaterThanOrEqual">
      <formula>I20</formula>
    </cfRule>
    <cfRule type="cellIs" dxfId="3889" priority="198" operator="equal">
      <formula>0</formula>
    </cfRule>
    <cfRule type="cellIs" dxfId="3888" priority="200" operator="lessThan">
      <formula>I20</formula>
    </cfRule>
  </conditionalFormatting>
  <conditionalFormatting sqref="J21">
    <cfRule type="cellIs" dxfId="3887" priority="221" operator="greaterThanOrEqual">
      <formula>I21</formula>
    </cfRule>
    <cfRule type="cellIs" dxfId="3886" priority="220" operator="lessThan">
      <formula>I21</formula>
    </cfRule>
  </conditionalFormatting>
  <conditionalFormatting sqref="J21:J22">
    <cfRule type="cellIs" dxfId="3885" priority="76" operator="equal">
      <formula>0</formula>
    </cfRule>
  </conditionalFormatting>
  <conditionalFormatting sqref="J22">
    <cfRule type="cellIs" dxfId="3884" priority="78" operator="greaterThanOrEqual">
      <formula>I22</formula>
    </cfRule>
    <cfRule type="cellIs" dxfId="3883" priority="77" operator="lessThan">
      <formula>I22</formula>
    </cfRule>
  </conditionalFormatting>
  <conditionalFormatting sqref="J24">
    <cfRule type="cellIs" dxfId="3882" priority="920" operator="lessThan">
      <formula>I24</formula>
    </cfRule>
    <cfRule type="cellIs" dxfId="3881" priority="919" operator="greaterThanOrEqual">
      <formula>I24</formula>
    </cfRule>
    <cfRule type="cellIs" dxfId="3880" priority="918" operator="equal">
      <formula>0</formula>
    </cfRule>
  </conditionalFormatting>
  <conditionalFormatting sqref="J25">
    <cfRule type="cellIs" dxfId="3879" priority="908" operator="greaterThanOrEqual">
      <formula>I25</formula>
    </cfRule>
    <cfRule type="cellIs" dxfId="3878" priority="906" operator="equal">
      <formula>0</formula>
    </cfRule>
    <cfRule type="cellIs" dxfId="3877" priority="907" operator="lessThan">
      <formula>I25</formula>
    </cfRule>
  </conditionalFormatting>
  <conditionalFormatting sqref="J26">
    <cfRule type="cellIs" dxfId="3876" priority="910" operator="lessThanOrEqual">
      <formula>I26</formula>
    </cfRule>
    <cfRule type="cellIs" dxfId="3875" priority="909" operator="equal">
      <formula>0</formula>
    </cfRule>
    <cfRule type="cellIs" dxfId="3874" priority="911" operator="greaterThan">
      <formula>I26</formula>
    </cfRule>
  </conditionalFormatting>
  <conditionalFormatting sqref="J27:J30">
    <cfRule type="cellIs" dxfId="3873" priority="894" operator="equal">
      <formula>0</formula>
    </cfRule>
    <cfRule type="cellIs" dxfId="3872" priority="895" operator="lessThan">
      <formula>$E27</formula>
    </cfRule>
    <cfRule type="cellIs" dxfId="3871" priority="896" operator="greaterThanOrEqual">
      <formula>$E27</formula>
    </cfRule>
  </conditionalFormatting>
  <conditionalFormatting sqref="J32">
    <cfRule type="cellIs" dxfId="3870" priority="1000" operator="lessThan">
      <formula>I32</formula>
    </cfRule>
    <cfRule type="cellIs" dxfId="3869" priority="1001" operator="greaterThanOrEqual">
      <formula>I32</formula>
    </cfRule>
  </conditionalFormatting>
  <conditionalFormatting sqref="J32:J33">
    <cfRule type="cellIs" dxfId="3868" priority="999" operator="equal">
      <formula>0</formula>
    </cfRule>
  </conditionalFormatting>
  <conditionalFormatting sqref="J33">
    <cfRule type="cellIs" dxfId="3867" priority="1003" operator="lessThan">
      <formula>I33</formula>
    </cfRule>
    <cfRule type="cellIs" dxfId="3866" priority="1004" operator="greaterThanOrEqual">
      <formula>I33</formula>
    </cfRule>
  </conditionalFormatting>
  <conditionalFormatting sqref="J35">
    <cfRule type="cellIs" dxfId="3865" priority="998" operator="greaterThanOrEqual">
      <formula>I35</formula>
    </cfRule>
    <cfRule type="cellIs" dxfId="3864" priority="997" operator="lessThan">
      <formula>I35</formula>
    </cfRule>
  </conditionalFormatting>
  <conditionalFormatting sqref="J35:J36">
    <cfRule type="cellIs" dxfId="3863" priority="990" operator="equal">
      <formula>0</formula>
    </cfRule>
  </conditionalFormatting>
  <conditionalFormatting sqref="J36">
    <cfRule type="cellIs" dxfId="3862" priority="992" operator="greaterThanOrEqual">
      <formula>I36</formula>
    </cfRule>
    <cfRule type="cellIs" dxfId="3861" priority="991" operator="lessThan">
      <formula>I36</formula>
    </cfRule>
  </conditionalFormatting>
  <conditionalFormatting sqref="J37">
    <cfRule type="cellIs" dxfId="3860" priority="1081" operator="lessThan">
      <formula>$E37</formula>
    </cfRule>
    <cfRule type="cellIs" dxfId="3859" priority="1082" operator="greaterThanOrEqual">
      <formula>$E37</formula>
    </cfRule>
    <cfRule type="cellIs" dxfId="3858" priority="1080" operator="equal">
      <formula>0</formula>
    </cfRule>
  </conditionalFormatting>
  <conditionalFormatting sqref="J38:J40">
    <cfRule type="cellIs" dxfId="3857" priority="979" operator="lessThan">
      <formula>I38</formula>
    </cfRule>
    <cfRule type="cellIs" dxfId="3856" priority="978" operator="equal">
      <formula>0</formula>
    </cfRule>
    <cfRule type="cellIs" dxfId="3855" priority="980" operator="greaterThanOrEqual">
      <formula>I38</formula>
    </cfRule>
  </conditionalFormatting>
  <conditionalFormatting sqref="J46">
    <cfRule type="cellIs" dxfId="3854" priority="1076" operator="greaterThanOrEqual">
      <formula>I46</formula>
    </cfRule>
    <cfRule type="cellIs" dxfId="3853" priority="1075" operator="lessThan">
      <formula>I46</formula>
    </cfRule>
    <cfRule type="cellIs" dxfId="3852" priority="1074" operator="equal">
      <formula>0</formula>
    </cfRule>
  </conditionalFormatting>
  <conditionalFormatting sqref="J47:J51">
    <cfRule type="cellIs" dxfId="3851" priority="45" operator="greaterThanOrEqual">
      <formula>I47</formula>
    </cfRule>
    <cfRule type="cellIs" dxfId="3850" priority="44" operator="lessThan">
      <formula>I47</formula>
    </cfRule>
    <cfRule type="cellIs" dxfId="3849" priority="43" operator="equal">
      <formula>0</formula>
    </cfRule>
  </conditionalFormatting>
  <conditionalFormatting sqref="J50:J51">
    <cfRule type="cellIs" dxfId="3848" priority="8" operator="lessThan">
      <formula>I50</formula>
    </cfRule>
    <cfRule type="cellIs" dxfId="3847" priority="9" operator="greaterThanOrEqual">
      <formula>I50</formula>
    </cfRule>
    <cfRule type="cellIs" dxfId="3846" priority="7" operator="equal">
      <formula>0</formula>
    </cfRule>
  </conditionalFormatting>
  <conditionalFormatting sqref="J52:J53">
    <cfRule type="cellIs" dxfId="3845" priority="973" operator="lessThanOrEqual">
      <formula>I52</formula>
    </cfRule>
    <cfRule type="cellIs" dxfId="3844" priority="972" operator="equal">
      <formula>0</formula>
    </cfRule>
    <cfRule type="cellIs" dxfId="3843" priority="974" operator="greaterThan">
      <formula>I52</formula>
    </cfRule>
  </conditionalFormatting>
  <conditionalFormatting sqref="J54">
    <cfRule type="cellIs" dxfId="3842" priority="1063" operator="lessThan">
      <formula>$E54</formula>
    </cfRule>
    <cfRule type="cellIs" dxfId="3841" priority="1064" operator="greaterThanOrEqual">
      <formula>$E54</formula>
    </cfRule>
    <cfRule type="cellIs" dxfId="3840" priority="1062" operator="equal">
      <formula>0</formula>
    </cfRule>
  </conditionalFormatting>
  <conditionalFormatting sqref="J55:J58">
    <cfRule type="cellIs" dxfId="3839" priority="833" operator="greaterThanOrEqual">
      <formula>I55</formula>
    </cfRule>
    <cfRule type="cellIs" dxfId="3838" priority="832" operator="lessThan">
      <formula>I55</formula>
    </cfRule>
    <cfRule type="cellIs" dxfId="3837" priority="831" operator="equal">
      <formula>0</formula>
    </cfRule>
  </conditionalFormatting>
  <conditionalFormatting sqref="J59">
    <cfRule type="cellIs" dxfId="3836" priority="1055" operator="greaterThanOrEqual">
      <formula>I59</formula>
    </cfRule>
    <cfRule type="cellIs" dxfId="3835" priority="1053" operator="equal">
      <formula>0</formula>
    </cfRule>
    <cfRule type="cellIs" dxfId="3834" priority="1054" operator="lessThan">
      <formula>I59</formula>
    </cfRule>
  </conditionalFormatting>
  <conditionalFormatting sqref="J60:J63">
    <cfRule type="cellIs" dxfId="3833" priority="802" operator="lessThan">
      <formula>I60</formula>
    </cfRule>
    <cfRule type="cellIs" dxfId="3832" priority="803" operator="greaterThanOrEqual">
      <formula>I60</formula>
    </cfRule>
  </conditionalFormatting>
  <conditionalFormatting sqref="J60:J64">
    <cfRule type="cellIs" dxfId="3831" priority="801" operator="equal">
      <formula>0</formula>
    </cfRule>
  </conditionalFormatting>
  <conditionalFormatting sqref="J64">
    <cfRule type="cellIs" dxfId="3830" priority="1013" operator="greaterThanOrEqual">
      <formula>I64</formula>
    </cfRule>
    <cfRule type="cellIs" dxfId="3829" priority="1012" operator="lessThan">
      <formula>I64</formula>
    </cfRule>
  </conditionalFormatting>
  <conditionalFormatting sqref="J65">
    <cfRule type="cellIs" dxfId="3828" priority="1045" operator="lessThan">
      <formula>$E65</formula>
    </cfRule>
    <cfRule type="cellIs" dxfId="3827" priority="1044" operator="equal">
      <formula>0</formula>
    </cfRule>
    <cfRule type="cellIs" dxfId="3826" priority="1046" operator="greaterThanOrEqual">
      <formula>$E65</formula>
    </cfRule>
  </conditionalFormatting>
  <conditionalFormatting sqref="J66:J69">
    <cfRule type="cellIs" dxfId="3825" priority="821" operator="greaterThanOrEqual">
      <formula>I66</formula>
    </cfRule>
    <cfRule type="cellIs" dxfId="3824" priority="820" operator="lessThan">
      <formula>I66</formula>
    </cfRule>
    <cfRule type="cellIs" dxfId="3823" priority="819" operator="equal">
      <formula>0</formula>
    </cfRule>
  </conditionalFormatting>
  <conditionalFormatting sqref="J71">
    <cfRule type="cellIs" dxfId="3822" priority="730" operator="greaterThanOrEqual">
      <formula>I71</formula>
    </cfRule>
    <cfRule type="cellIs" dxfId="3821" priority="729" operator="lessThan">
      <formula>I71</formula>
    </cfRule>
    <cfRule type="cellIs" dxfId="3820" priority="728" operator="equal">
      <formula>0</formula>
    </cfRule>
  </conditionalFormatting>
  <conditionalFormatting sqref="J73:J74">
    <cfRule type="cellIs" dxfId="3819" priority="722" operator="equal">
      <formula>0</formula>
    </cfRule>
    <cfRule type="cellIs" dxfId="3818" priority="723" operator="lessThan">
      <formula>I73</formula>
    </cfRule>
    <cfRule type="cellIs" dxfId="3817" priority="724" operator="greaterThanOrEqual">
      <formula>I73</formula>
    </cfRule>
  </conditionalFormatting>
  <conditionalFormatting sqref="J75">
    <cfRule type="cellIs" dxfId="3816" priority="1034" operator="greaterThanOrEqual">
      <formula>$E75</formula>
    </cfRule>
    <cfRule type="cellIs" dxfId="3815" priority="1032" operator="equal">
      <formula>0</formula>
    </cfRule>
    <cfRule type="cellIs" dxfId="3814" priority="1033" operator="lessThan">
      <formula>$E75</formula>
    </cfRule>
  </conditionalFormatting>
  <conditionalFormatting sqref="J76:J79">
    <cfRule type="cellIs" dxfId="3813" priority="946" operator="lessThan">
      <formula>I76</formula>
    </cfRule>
    <cfRule type="cellIs" dxfId="3812" priority="947" operator="greaterThanOrEqual">
      <formula>I76</formula>
    </cfRule>
  </conditionalFormatting>
  <conditionalFormatting sqref="J76:J81">
    <cfRule type="cellIs" dxfId="3811" priority="719" operator="equal">
      <formula>0</formula>
    </cfRule>
  </conditionalFormatting>
  <conditionalFormatting sqref="J80">
    <cfRule type="cellIs" dxfId="3810" priority="732" operator="lessThan">
      <formula>I80</formula>
    </cfRule>
    <cfRule type="cellIs" dxfId="3809" priority="733" operator="greaterThanOrEqual">
      <formula>I80</formula>
    </cfRule>
  </conditionalFormatting>
  <conditionalFormatting sqref="J81">
    <cfRule type="cellIs" dxfId="3808" priority="720" operator="lessThan">
      <formula>I81</formula>
    </cfRule>
    <cfRule type="cellIs" dxfId="3807" priority="721" operator="greaterThanOrEqual">
      <formula>I81</formula>
    </cfRule>
  </conditionalFormatting>
  <conditionalFormatting sqref="J82">
    <cfRule type="cellIs" dxfId="3806" priority="926" operator="greaterThanOrEqual">
      <formula>$E82</formula>
    </cfRule>
    <cfRule type="cellIs" dxfId="3805" priority="925" operator="lessThan">
      <formula>$E82</formula>
    </cfRule>
    <cfRule type="cellIs" dxfId="3804" priority="924" operator="equal">
      <formula>0</formula>
    </cfRule>
  </conditionalFormatting>
  <conditionalFormatting sqref="J83:J86">
    <cfRule type="cellIs" dxfId="3803" priority="807" operator="equal">
      <formula>0</formula>
    </cfRule>
    <cfRule type="cellIs" dxfId="3802" priority="809" operator="greaterThanOrEqual">
      <formula>I83</formula>
    </cfRule>
    <cfRule type="cellIs" dxfId="3801" priority="808" operator="lessThan">
      <formula>I83</formula>
    </cfRule>
  </conditionalFormatting>
  <conditionalFormatting sqref="J92">
    <cfRule type="cellIs" dxfId="3800" priority="893" operator="greaterThanOrEqual">
      <formula>I92</formula>
    </cfRule>
    <cfRule type="cellIs" dxfId="3799" priority="891" operator="equal">
      <formula>0</formula>
    </cfRule>
    <cfRule type="cellIs" dxfId="3798" priority="892" operator="lessThan">
      <formula>I92</formula>
    </cfRule>
  </conditionalFormatting>
  <conditionalFormatting sqref="K7">
    <cfRule type="cellIs" dxfId="3797" priority="197" operator="equal">
      <formula>"Meta non Conseguida"</formula>
    </cfRule>
    <cfRule type="cellIs" dxfId="3796" priority="196" operator="equal">
      <formula>"Meta Conseguida"</formula>
    </cfRule>
    <cfRule type="cellIs" dxfId="3795" priority="195" operator="equal">
      <formula>"Introducir resultado"</formula>
    </cfRule>
  </conditionalFormatting>
  <conditionalFormatting sqref="K8">
    <cfRule type="cellIs" dxfId="3794" priority="216" operator="equal">
      <formula>"Meta Totalmente Alcanzada"</formula>
    </cfRule>
    <cfRule type="cellIs" dxfId="3793" priority="218" operator="equal">
      <formula>"Ningunha Meta Alcanzada"</formula>
    </cfRule>
    <cfRule type="cellIs" dxfId="3792" priority="217" operator="equal">
      <formula>"Meta Parcialmente Alcanzada"</formula>
    </cfRule>
  </conditionalFormatting>
  <conditionalFormatting sqref="K9:K10">
    <cfRule type="cellIs" dxfId="3791" priority="192" operator="equal">
      <formula>"Introducir resultado"</formula>
    </cfRule>
    <cfRule type="cellIs" dxfId="3790" priority="194" operator="equal">
      <formula>"Meta non Conseguida"</formula>
    </cfRule>
    <cfRule type="cellIs" dxfId="3789" priority="193" operator="equal">
      <formula>"Meta Conseguida"</formula>
    </cfRule>
  </conditionalFormatting>
  <conditionalFormatting sqref="K12">
    <cfRule type="cellIs" dxfId="3788" priority="207" operator="equal">
      <formula>"Meta Totalmente Alcanzada"</formula>
    </cfRule>
    <cfRule type="cellIs" dxfId="3787" priority="208" operator="equal">
      <formula>"Meta Parcialmente Alcanzada"</formula>
    </cfRule>
    <cfRule type="cellIs" dxfId="3786" priority="209" operator="equal">
      <formula>"Ningunha Meta Alcanzada"</formula>
    </cfRule>
  </conditionalFormatting>
  <conditionalFormatting sqref="K13:K14">
    <cfRule type="cellIs" dxfId="3785" priority="187" operator="equal">
      <formula>"Meta Conseguida"</formula>
    </cfRule>
    <cfRule type="cellIs" dxfId="3784" priority="188" operator="equal">
      <formula>"Meta non Conseguida"</formula>
    </cfRule>
  </conditionalFormatting>
  <conditionalFormatting sqref="K13:K15">
    <cfRule type="cellIs" dxfId="3783" priority="182" operator="equal">
      <formula>"Introducir resultado"</formula>
    </cfRule>
  </conditionalFormatting>
  <conditionalFormatting sqref="K15">
    <cfRule type="cellIs" dxfId="3782" priority="184" operator="equal">
      <formula>"Meta no Conseguida"</formula>
    </cfRule>
    <cfRule type="cellIs" dxfId="3781" priority="183" operator="equal">
      <formula>"Resultado Introducido"</formula>
    </cfRule>
  </conditionalFormatting>
  <conditionalFormatting sqref="K16">
    <cfRule type="cellIs" dxfId="3780" priority="234" operator="equal">
      <formula>"Meta Totalmente Alcanzada"</formula>
    </cfRule>
    <cfRule type="cellIs" dxfId="3779" priority="236" operator="equal">
      <formula>"Ningunha Meta Alcanzada"</formula>
    </cfRule>
    <cfRule type="cellIs" dxfId="3778" priority="235" operator="equal">
      <formula>"Meta Parcialmente Alcanzada"</formula>
    </cfRule>
  </conditionalFormatting>
  <conditionalFormatting sqref="K17:K18">
    <cfRule type="cellIs" dxfId="3777" priority="176" operator="equal">
      <formula>"Introducir resultado"</formula>
    </cfRule>
    <cfRule type="cellIs" dxfId="3776" priority="177" operator="equal">
      <formula>"Meta Conseguida"</formula>
    </cfRule>
    <cfRule type="cellIs" dxfId="3775" priority="178" operator="equal">
      <formula>"Meta non Conseguida"</formula>
    </cfRule>
  </conditionalFormatting>
  <conditionalFormatting sqref="K20">
    <cfRule type="cellIs" dxfId="3774" priority="203" operator="equal">
      <formula>"Ningunha Meta Alcanzada"</formula>
    </cfRule>
    <cfRule type="cellIs" dxfId="3773" priority="202" operator="equal">
      <formula>"Meta Parcialmente Alcanzada"</formula>
    </cfRule>
    <cfRule type="cellIs" dxfId="3772" priority="201" operator="equal">
      <formula>"Meta Totalmente Alcanzada"</formula>
    </cfRule>
  </conditionalFormatting>
  <conditionalFormatting sqref="K21:K22">
    <cfRule type="cellIs" dxfId="3771" priority="172" operator="equal">
      <formula>"Meta non Conseguida"</formula>
    </cfRule>
    <cfRule type="cellIs" dxfId="3770" priority="171" operator="equal">
      <formula>"Meta Conseguida"</formula>
    </cfRule>
    <cfRule type="cellIs" dxfId="3769" priority="170" operator="equal">
      <formula>"Introducir resultado"</formula>
    </cfRule>
  </conditionalFormatting>
  <conditionalFormatting sqref="K24">
    <cfRule type="cellIs" dxfId="3768" priority="917" operator="equal">
      <formula>"Ningunha Meta Alcanzada"</formula>
    </cfRule>
    <cfRule type="cellIs" dxfId="3767" priority="916" operator="equal">
      <formula>"Meta Parcialmente Alcanzada"</formula>
    </cfRule>
    <cfRule type="cellIs" dxfId="3766" priority="915" operator="equal">
      <formula>"Meta Totalmente Alcanzada"</formula>
    </cfRule>
  </conditionalFormatting>
  <conditionalFormatting sqref="K25:K30">
    <cfRule type="cellIs" dxfId="3765" priority="766" operator="equal">
      <formula>"Meta non Conseguida"</formula>
    </cfRule>
    <cfRule type="cellIs" dxfId="3764" priority="765" operator="equal">
      <formula>"Meta Conseguida"</formula>
    </cfRule>
    <cfRule type="cellIs" dxfId="3763" priority="764" operator="equal">
      <formula>"Introducir resultado"</formula>
    </cfRule>
  </conditionalFormatting>
  <conditionalFormatting sqref="K32:K33">
    <cfRule type="cellIs" dxfId="3762" priority="761" operator="equal">
      <formula>"Introducir resultado"</formula>
    </cfRule>
    <cfRule type="cellIs" dxfId="3761" priority="762" operator="equal">
      <formula>"Meta Conseguida"</formula>
    </cfRule>
    <cfRule type="cellIs" dxfId="3760" priority="763" operator="equal">
      <formula>"Meta non Conseguida"</formula>
    </cfRule>
  </conditionalFormatting>
  <conditionalFormatting sqref="K35:K36">
    <cfRule type="cellIs" dxfId="3759" priority="771" operator="equal">
      <formula>"Meta Conseguida"</formula>
    </cfRule>
    <cfRule type="cellIs" dxfId="3758" priority="772" operator="equal">
      <formula>"Meta non Conseguida"</formula>
    </cfRule>
    <cfRule type="cellIs" dxfId="3757" priority="770" operator="equal">
      <formula>"Introducir resultado"</formula>
    </cfRule>
  </conditionalFormatting>
  <conditionalFormatting sqref="K37">
    <cfRule type="cellIs" dxfId="3756" priority="1027" operator="equal">
      <formula>"Meta Parcialmente Alcanzada"</formula>
    </cfRule>
    <cfRule type="cellIs" dxfId="3755" priority="1028" operator="equal">
      <formula>"Ningunha Meta Alcanzada"</formula>
    </cfRule>
    <cfRule type="cellIs" dxfId="3754" priority="1026" operator="equal">
      <formula>"Meta Totalmente Alcanzada"</formula>
    </cfRule>
  </conditionalFormatting>
  <conditionalFormatting sqref="K38:K40">
    <cfRule type="cellIs" dxfId="3753" priority="982" operator="equal">
      <formula>"Meta Conseguida"</formula>
    </cfRule>
    <cfRule type="cellIs" dxfId="3752" priority="983" operator="equal">
      <formula>"Meta non Conseguida"</formula>
    </cfRule>
  </conditionalFormatting>
  <conditionalFormatting sqref="K38:K41">
    <cfRule type="cellIs" dxfId="3751" priority="975" operator="equal">
      <formula>"Introducir resultado"</formula>
    </cfRule>
  </conditionalFormatting>
  <conditionalFormatting sqref="K41">
    <cfRule type="cellIs" dxfId="3750" priority="976" operator="equal">
      <formula>"Indicador Completado"</formula>
    </cfRule>
    <cfRule type="cellIs" dxfId="3749" priority="977" operator="equal">
      <formula>"Meta no Conseguida"</formula>
    </cfRule>
  </conditionalFormatting>
  <conditionalFormatting sqref="K46">
    <cfRule type="cellIs" dxfId="3748" priority="1024" operator="equal">
      <formula>"Meta Parcialmente Alcanzada"</formula>
    </cfRule>
    <cfRule type="cellIs" dxfId="3747" priority="1025" operator="equal">
      <formula>"Ningunha Meta Alcanzada"</formula>
    </cfRule>
    <cfRule type="cellIs" dxfId="3746" priority="1023" operator="equal">
      <formula>"Meta Totalmente Alcanzada"</formula>
    </cfRule>
  </conditionalFormatting>
  <conditionalFormatting sqref="K47">
    <cfRule type="cellIs" dxfId="3745" priority="1079" operator="equal">
      <formula>"Meta noN Conseguida"</formula>
    </cfRule>
  </conditionalFormatting>
  <conditionalFormatting sqref="K47:K53">
    <cfRule type="cellIs" dxfId="3744" priority="11" operator="equal">
      <formula>"Meta Conseguida"</formula>
    </cfRule>
    <cfRule type="cellIs" dxfId="3743" priority="10" operator="equal">
      <formula>"Introducir resultado"</formula>
    </cfRule>
  </conditionalFormatting>
  <conditionalFormatting sqref="K48:K53">
    <cfRule type="cellIs" dxfId="3742" priority="12" operator="equal">
      <formula>"Meta non Conseguida"</formula>
    </cfRule>
  </conditionalFormatting>
  <conditionalFormatting sqref="K54">
    <cfRule type="cellIs" dxfId="3741" priority="1020" operator="equal">
      <formula>"Meta Totalmente Alcanzada"</formula>
    </cfRule>
    <cfRule type="cellIs" dxfId="3740" priority="1021" operator="equal">
      <formula>"Meta Parcialmente Alcanzada"</formula>
    </cfRule>
    <cfRule type="cellIs" dxfId="3739" priority="1022" operator="equal">
      <formula>"Ningunha Meta Alcanzada"</formula>
    </cfRule>
  </conditionalFormatting>
  <conditionalFormatting sqref="K55:K58">
    <cfRule type="cellIs" dxfId="3738" priority="1029" operator="equal">
      <formula>"Introducir resultado"</formula>
    </cfRule>
    <cfRule type="cellIs" dxfId="3737" priority="1031" operator="equal">
      <formula>"Meta non Conseguida"</formula>
    </cfRule>
    <cfRule type="cellIs" dxfId="3736" priority="1030" operator="equal">
      <formula>"Meta Conseguida"</formula>
    </cfRule>
  </conditionalFormatting>
  <conditionalFormatting sqref="K59">
    <cfRule type="cellIs" dxfId="3735" priority="1058" operator="equal">
      <formula>"Ningunha Meta Alcanzada"</formula>
    </cfRule>
    <cfRule type="cellIs" dxfId="3734" priority="1057" operator="equal">
      <formula>"Meta Parcialmente Alcanzada"</formula>
    </cfRule>
    <cfRule type="cellIs" dxfId="3733" priority="1056" operator="equal">
      <formula>"Meta Totalmente Alcanzada"</formula>
    </cfRule>
  </conditionalFormatting>
  <conditionalFormatting sqref="K60:K64">
    <cfRule type="cellIs" dxfId="3732" priority="757" operator="equal">
      <formula>"Meta non Conseguida"</formula>
    </cfRule>
    <cfRule type="cellIs" dxfId="3731" priority="756" operator="equal">
      <formula>"Meta Conseguida"</formula>
    </cfRule>
    <cfRule type="cellIs" dxfId="3730" priority="755" operator="equal">
      <formula>"Introducir resultado"</formula>
    </cfRule>
  </conditionalFormatting>
  <conditionalFormatting sqref="K65">
    <cfRule type="cellIs" dxfId="3729" priority="1049" operator="equal">
      <formula>"Ningunha Meta Alcanzada"</formula>
    </cfRule>
    <cfRule type="cellIs" dxfId="3728" priority="1047" operator="equal">
      <formula>"Meta Totalmente Alcanzada"</formula>
    </cfRule>
    <cfRule type="cellIs" dxfId="3727" priority="1048" operator="equal">
      <formula>"Meta Parcialmente Alcanzada"</formula>
    </cfRule>
  </conditionalFormatting>
  <conditionalFormatting sqref="K66:K69">
    <cfRule type="cellIs" dxfId="3726" priority="970" operator="equal">
      <formula>"Meta Conseguida"</formula>
    </cfRule>
    <cfRule type="cellIs" dxfId="3725" priority="971" operator="equal">
      <formula>"Meta non Conseguida"</formula>
    </cfRule>
  </conditionalFormatting>
  <conditionalFormatting sqref="K66:K74">
    <cfRule type="cellIs" dxfId="3724" priority="740" operator="equal">
      <formula>"Introducir resultado"</formula>
    </cfRule>
  </conditionalFormatting>
  <conditionalFormatting sqref="K70">
    <cfRule type="cellIs" dxfId="3723" priority="753" operator="equal">
      <formula>"Indicador Completado"</formula>
    </cfRule>
    <cfRule type="cellIs" dxfId="3722" priority="754" operator="equal">
      <formula>"Meta no Conseguida"</formula>
    </cfRule>
  </conditionalFormatting>
  <conditionalFormatting sqref="K71">
    <cfRule type="cellIs" dxfId="3721" priority="748" operator="equal">
      <formula>"Meta non Conseguida"</formula>
    </cfRule>
    <cfRule type="cellIs" dxfId="3720" priority="747" operator="equal">
      <formula>"Meta Conseguida"</formula>
    </cfRule>
  </conditionalFormatting>
  <conditionalFormatting sqref="K72">
    <cfRule type="cellIs" dxfId="3719" priority="751" operator="equal">
      <formula>"Meta no Conseguida"</formula>
    </cfRule>
    <cfRule type="cellIs" dxfId="3718" priority="750" operator="equal">
      <formula>"Indicador Completado"</formula>
    </cfRule>
  </conditionalFormatting>
  <conditionalFormatting sqref="K73:K74">
    <cfRule type="cellIs" dxfId="3717" priority="742" operator="equal">
      <formula>"Meta non Conseguida"</formula>
    </cfRule>
    <cfRule type="cellIs" dxfId="3716" priority="741" operator="equal">
      <formula>"Meta Conseguida"</formula>
    </cfRule>
  </conditionalFormatting>
  <conditionalFormatting sqref="K75">
    <cfRule type="cellIs" dxfId="3715" priority="1037" operator="equal">
      <formula>"Ningunha Meta Alcanzada"</formula>
    </cfRule>
    <cfRule type="cellIs" dxfId="3714" priority="1035" operator="equal">
      <formula>"Meta Totalmente Alcanzada"</formula>
    </cfRule>
    <cfRule type="cellIs" dxfId="3713" priority="1036" operator="equal">
      <formula>"Meta Parcialmente Alcanzada"</formula>
    </cfRule>
  </conditionalFormatting>
  <conditionalFormatting sqref="K76:K81">
    <cfRule type="cellIs" dxfId="3712" priority="734" operator="equal">
      <formula>"Introducir resultado"</formula>
    </cfRule>
    <cfRule type="cellIs" dxfId="3711" priority="735" operator="equal">
      <formula>"Meta Conseguida"</formula>
    </cfRule>
    <cfRule type="cellIs" dxfId="3710" priority="736" operator="equal">
      <formula>"Meta non Conseguida"</formula>
    </cfRule>
  </conditionalFormatting>
  <conditionalFormatting sqref="K82">
    <cfRule type="cellIs" dxfId="3709" priority="927" operator="equal">
      <formula>"Meta Totalmente Alcanzada"</formula>
    </cfRule>
    <cfRule type="cellIs" dxfId="3708" priority="928" operator="equal">
      <formula>"Meta Parcialmente Alcanzada"</formula>
    </cfRule>
    <cfRule type="cellIs" dxfId="3707" priority="929" operator="equal">
      <formula>"Ningunha Meta Alcanzada"</formula>
    </cfRule>
  </conditionalFormatting>
  <conditionalFormatting sqref="K83:K86">
    <cfRule type="cellIs" dxfId="3706" priority="923" operator="equal">
      <formula>"Meta non Conseguida"</formula>
    </cfRule>
    <cfRule type="cellIs" dxfId="3705" priority="922" operator="equal">
      <formula>"Meta Conseguida"</formula>
    </cfRule>
  </conditionalFormatting>
  <conditionalFormatting sqref="K83:K88">
    <cfRule type="cellIs" dxfId="3704" priority="716" operator="equal">
      <formula>"Introducir resultado"</formula>
    </cfRule>
  </conditionalFormatting>
  <conditionalFormatting sqref="K87:K88">
    <cfRule type="cellIs" dxfId="3703" priority="717" operator="equal">
      <formula>"Indicador Completado"</formula>
    </cfRule>
    <cfRule type="cellIs" dxfId="3702" priority="718" operator="equal">
      <formula>"Meta no Conseguida"</formula>
    </cfRule>
  </conditionalFormatting>
  <conditionalFormatting sqref="K92">
    <cfRule type="cellIs" dxfId="3701" priority="888" operator="equal">
      <formula>"Meta Totalmente Alcanzada"</formula>
    </cfRule>
    <cfRule type="cellIs" dxfId="3700" priority="890" operator="equal">
      <formula>"Ningunha Meta Alcanzada"</formula>
    </cfRule>
    <cfRule type="cellIs" dxfId="3699" priority="889" operator="equal">
      <formula>"Meta Parcialmente Alcanzada"</formula>
    </cfRule>
  </conditionalFormatting>
  <conditionalFormatting sqref="K93:K94">
    <cfRule type="cellIs" dxfId="3698" priority="711" operator="equal">
      <formula>"Meta Conseguida"</formula>
    </cfRule>
    <cfRule type="cellIs" dxfId="3697" priority="712" operator="equal">
      <formula>"Meta non Conseguida"</formula>
    </cfRule>
    <cfRule type="cellIs" dxfId="3696" priority="710" operator="equal">
      <formula>"Introducir resultado"</formula>
    </cfRule>
  </conditionalFormatting>
  <conditionalFormatting sqref="N7">
    <cfRule type="cellIs" dxfId="3695" priority="169" operator="greaterThanOrEqual">
      <formula>M7</formula>
    </cfRule>
    <cfRule type="cellIs" dxfId="3694" priority="167" operator="equal">
      <formula>0</formula>
    </cfRule>
    <cfRule type="cellIs" dxfId="3693" priority="168" operator="lessThan">
      <formula>M7</formula>
    </cfRule>
  </conditionalFormatting>
  <conditionalFormatting sqref="N8">
    <cfRule type="cellIs" dxfId="3692" priority="141" operator="greaterThanOrEqual">
      <formula>M8</formula>
    </cfRule>
    <cfRule type="cellIs" dxfId="3691" priority="142" operator="lessThan">
      <formula>M8</formula>
    </cfRule>
    <cfRule type="cellIs" dxfId="3690" priority="140" operator="equal">
      <formula>0</formula>
    </cfRule>
  </conditionalFormatting>
  <conditionalFormatting sqref="N9">
    <cfRule type="cellIs" dxfId="3689" priority="156" operator="lessThan">
      <formula>M9</formula>
    </cfRule>
    <cfRule type="cellIs" dxfId="3688" priority="157" operator="greaterThanOrEqual">
      <formula>M9</formula>
    </cfRule>
  </conditionalFormatting>
  <conditionalFormatting sqref="N9:N11">
    <cfRule type="cellIs" dxfId="3687" priority="85" operator="equal">
      <formula>0</formula>
    </cfRule>
  </conditionalFormatting>
  <conditionalFormatting sqref="N10">
    <cfRule type="cellIs" dxfId="3686" priority="87" operator="greaterThanOrEqual">
      <formula>M10</formula>
    </cfRule>
    <cfRule type="cellIs" dxfId="3685" priority="86" operator="lessThan">
      <formula>M10</formula>
    </cfRule>
  </conditionalFormatting>
  <conditionalFormatting sqref="N11">
    <cfRule type="cellIs" dxfId="3684" priority="159" operator="lessThan">
      <formula>$E11</formula>
    </cfRule>
    <cfRule type="cellIs" dxfId="3683" priority="160" operator="greaterThanOrEqual">
      <formula>$E11</formula>
    </cfRule>
  </conditionalFormatting>
  <conditionalFormatting sqref="N12">
    <cfRule type="cellIs" dxfId="3682" priority="133" operator="lessThan">
      <formula>M12</formula>
    </cfRule>
    <cfRule type="cellIs" dxfId="3681" priority="132" operator="greaterThanOrEqual">
      <formula>M12</formula>
    </cfRule>
    <cfRule type="cellIs" dxfId="3680" priority="131" operator="equal">
      <formula>0</formula>
    </cfRule>
  </conditionalFormatting>
  <conditionalFormatting sqref="N13">
    <cfRule type="cellIs" dxfId="3679" priority="139" operator="greaterThanOrEqual">
      <formula>M13</formula>
    </cfRule>
    <cfRule type="cellIs" dxfId="3678" priority="138" operator="lessThan">
      <formula>M13</formula>
    </cfRule>
  </conditionalFormatting>
  <conditionalFormatting sqref="N13:N15">
    <cfRule type="cellIs" dxfId="3677" priority="91" operator="equal">
      <formula>0</formula>
    </cfRule>
  </conditionalFormatting>
  <conditionalFormatting sqref="N14">
    <cfRule type="cellIs" dxfId="3676" priority="92" operator="lessThan">
      <formula>M14</formula>
    </cfRule>
    <cfRule type="cellIs" dxfId="3675" priority="93" operator="greaterThanOrEqual">
      <formula>M14</formula>
    </cfRule>
  </conditionalFormatting>
  <conditionalFormatting sqref="N16">
    <cfRule type="cellIs" dxfId="3674" priority="151" operator="lessThan">
      <formula>M16</formula>
    </cfRule>
    <cfRule type="cellIs" dxfId="3673" priority="149" operator="equal">
      <formula>0</formula>
    </cfRule>
    <cfRule type="cellIs" dxfId="3672" priority="150" operator="greaterThanOrEqual">
      <formula>M16</formula>
    </cfRule>
  </conditionalFormatting>
  <conditionalFormatting sqref="N17">
    <cfRule type="cellIs" dxfId="3671" priority="154" operator="greaterThanOrEqual">
      <formula>M17</formula>
    </cfRule>
    <cfRule type="cellIs" dxfId="3670" priority="153" operator="lessThan">
      <formula>M17</formula>
    </cfRule>
  </conditionalFormatting>
  <conditionalFormatting sqref="N17:N18">
    <cfRule type="cellIs" dxfId="3669" priority="79" operator="equal">
      <formula>0</formula>
    </cfRule>
  </conditionalFormatting>
  <conditionalFormatting sqref="N18">
    <cfRule type="cellIs" dxfId="3668" priority="80" operator="lessThan">
      <formula>M18</formula>
    </cfRule>
    <cfRule type="cellIs" dxfId="3667" priority="81" operator="greaterThanOrEqual">
      <formula>M18</formula>
    </cfRule>
  </conditionalFormatting>
  <conditionalFormatting sqref="N20">
    <cfRule type="cellIs" dxfId="3666" priority="127" operator="lessThan">
      <formula>M20</formula>
    </cfRule>
    <cfRule type="cellIs" dxfId="3665" priority="126" operator="greaterThanOrEqual">
      <formula>M20</formula>
    </cfRule>
    <cfRule type="cellIs" dxfId="3664" priority="125" operator="equal">
      <formula>0</formula>
    </cfRule>
  </conditionalFormatting>
  <conditionalFormatting sqref="N21">
    <cfRule type="cellIs" dxfId="3663" priority="147" operator="lessThan">
      <formula>M21</formula>
    </cfRule>
    <cfRule type="cellIs" dxfId="3662" priority="148" operator="greaterThanOrEqual">
      <formula>M21</formula>
    </cfRule>
  </conditionalFormatting>
  <conditionalFormatting sqref="N21:N22">
    <cfRule type="cellIs" dxfId="3661" priority="73" operator="equal">
      <formula>0</formula>
    </cfRule>
  </conditionalFormatting>
  <conditionalFormatting sqref="N22">
    <cfRule type="cellIs" dxfId="3660" priority="75" operator="greaterThanOrEqual">
      <formula>M22</formula>
    </cfRule>
    <cfRule type="cellIs" dxfId="3659" priority="74" operator="lessThan">
      <formula>M22</formula>
    </cfRule>
  </conditionalFormatting>
  <conditionalFormatting sqref="N24">
    <cfRule type="cellIs" dxfId="3658" priority="536" operator="equal">
      <formula>0</formula>
    </cfRule>
    <cfRule type="cellIs" dxfId="3657" priority="538" operator="lessThan">
      <formula>M24</formula>
    </cfRule>
    <cfRule type="cellIs" dxfId="3656" priority="537" operator="greaterThanOrEqual">
      <formula>M24</formula>
    </cfRule>
  </conditionalFormatting>
  <conditionalFormatting sqref="N25">
    <cfRule type="cellIs" dxfId="3655" priority="524" operator="equal">
      <formula>0</formula>
    </cfRule>
    <cfRule type="cellIs" dxfId="3654" priority="526" operator="greaterThanOrEqual">
      <formula>M25</formula>
    </cfRule>
    <cfRule type="cellIs" dxfId="3653" priority="525" operator="lessThan">
      <formula>M25</formula>
    </cfRule>
  </conditionalFormatting>
  <conditionalFormatting sqref="N26">
    <cfRule type="cellIs" dxfId="3652" priority="527" operator="equal">
      <formula>0</formula>
    </cfRule>
    <cfRule type="cellIs" dxfId="3651" priority="529" operator="greaterThan">
      <formula>M26</formula>
    </cfRule>
    <cfRule type="cellIs" dxfId="3650" priority="528" operator="lessThanOrEqual">
      <formula>M26</formula>
    </cfRule>
  </conditionalFormatting>
  <conditionalFormatting sqref="N27:N30">
    <cfRule type="cellIs" dxfId="3649" priority="514" operator="greaterThanOrEqual">
      <formula>$E27</formula>
    </cfRule>
    <cfRule type="cellIs" dxfId="3648" priority="513" operator="lessThan">
      <formula>$E27</formula>
    </cfRule>
    <cfRule type="cellIs" dxfId="3647" priority="512" operator="equal">
      <formula>0</formula>
    </cfRule>
  </conditionalFormatting>
  <conditionalFormatting sqref="N32">
    <cfRule type="cellIs" dxfId="3646" priority="618" operator="lessThan">
      <formula>M32</formula>
    </cfRule>
    <cfRule type="cellIs" dxfId="3645" priority="619" operator="greaterThanOrEqual">
      <formula>M32</formula>
    </cfRule>
  </conditionalFormatting>
  <conditionalFormatting sqref="N32:N33">
    <cfRule type="cellIs" dxfId="3644" priority="617" operator="equal">
      <formula>0</formula>
    </cfRule>
  </conditionalFormatting>
  <conditionalFormatting sqref="N33">
    <cfRule type="cellIs" dxfId="3643" priority="622" operator="greaterThanOrEqual">
      <formula>M33</formula>
    </cfRule>
    <cfRule type="cellIs" dxfId="3642" priority="621" operator="lessThan">
      <formula>M33</formula>
    </cfRule>
  </conditionalFormatting>
  <conditionalFormatting sqref="N35">
    <cfRule type="cellIs" dxfId="3641" priority="616" operator="greaterThanOrEqual">
      <formula>M35</formula>
    </cfRule>
    <cfRule type="cellIs" dxfId="3640" priority="615" operator="lessThan">
      <formula>M35</formula>
    </cfRule>
  </conditionalFormatting>
  <conditionalFormatting sqref="N35:N36">
    <cfRule type="cellIs" dxfId="3639" priority="608" operator="equal">
      <formula>0</formula>
    </cfRule>
  </conditionalFormatting>
  <conditionalFormatting sqref="N36">
    <cfRule type="cellIs" dxfId="3638" priority="610" operator="greaterThanOrEqual">
      <formula>M36</formula>
    </cfRule>
    <cfRule type="cellIs" dxfId="3637" priority="609" operator="lessThan">
      <formula>M36</formula>
    </cfRule>
  </conditionalFormatting>
  <conditionalFormatting sqref="N37">
    <cfRule type="cellIs" dxfId="3636" priority="698" operator="equal">
      <formula>0</formula>
    </cfRule>
    <cfRule type="cellIs" dxfId="3635" priority="699" operator="lessThan">
      <formula>$E37</formula>
    </cfRule>
    <cfRule type="cellIs" dxfId="3634" priority="700" operator="greaterThanOrEqual">
      <formula>$E37</formula>
    </cfRule>
  </conditionalFormatting>
  <conditionalFormatting sqref="N38:N40">
    <cfRule type="cellIs" dxfId="3633" priority="596" operator="equal">
      <formula>0</formula>
    </cfRule>
    <cfRule type="cellIs" dxfId="3632" priority="597" operator="lessThan">
      <formula>M38</formula>
    </cfRule>
    <cfRule type="cellIs" dxfId="3631" priority="598" operator="greaterThanOrEqual">
      <formula>M38</formula>
    </cfRule>
  </conditionalFormatting>
  <conditionalFormatting sqref="N46">
    <cfRule type="cellIs" dxfId="3630" priority="693" operator="lessThan">
      <formula>M46</formula>
    </cfRule>
    <cfRule type="cellIs" dxfId="3629" priority="694" operator="greaterThanOrEqual">
      <formula>M46</formula>
    </cfRule>
    <cfRule type="cellIs" dxfId="3628" priority="692" operator="equal">
      <formula>0</formula>
    </cfRule>
  </conditionalFormatting>
  <conditionalFormatting sqref="N47:N51">
    <cfRule type="cellIs" dxfId="3627" priority="37" operator="equal">
      <formula>0</formula>
    </cfRule>
    <cfRule type="cellIs" dxfId="3626" priority="38" operator="lessThan">
      <formula>M47</formula>
    </cfRule>
    <cfRule type="cellIs" dxfId="3625" priority="39" operator="greaterThanOrEqual">
      <formula>M47</formula>
    </cfRule>
  </conditionalFormatting>
  <conditionalFormatting sqref="N50:N51">
    <cfRule type="cellIs" dxfId="3624" priority="2" operator="lessThan">
      <formula>M50</formula>
    </cfRule>
    <cfRule type="cellIs" dxfId="3623" priority="3" operator="greaterThanOrEqual">
      <formula>M50</formula>
    </cfRule>
    <cfRule type="cellIs" dxfId="3622" priority="1" operator="equal">
      <formula>0</formula>
    </cfRule>
  </conditionalFormatting>
  <conditionalFormatting sqref="N52:N53">
    <cfRule type="cellIs" dxfId="3621" priority="592" operator="greaterThan">
      <formula>M52</formula>
    </cfRule>
    <cfRule type="cellIs" dxfId="3620" priority="591" operator="lessThanOrEqual">
      <formula>M52</formula>
    </cfRule>
    <cfRule type="cellIs" dxfId="3619" priority="590" operator="equal">
      <formula>0</formula>
    </cfRule>
  </conditionalFormatting>
  <conditionalFormatting sqref="N54">
    <cfRule type="cellIs" dxfId="3618" priority="682" operator="greaterThanOrEqual">
      <formula>$E54</formula>
    </cfRule>
    <cfRule type="cellIs" dxfId="3617" priority="681" operator="lessThan">
      <formula>$E54</formula>
    </cfRule>
    <cfRule type="cellIs" dxfId="3616" priority="680" operator="equal">
      <formula>0</formula>
    </cfRule>
  </conditionalFormatting>
  <conditionalFormatting sqref="N55:N58">
    <cfRule type="cellIs" dxfId="3615" priority="451" operator="greaterThanOrEqual">
      <formula>M55</formula>
    </cfRule>
    <cfRule type="cellIs" dxfId="3614" priority="450" operator="lessThan">
      <formula>M55</formula>
    </cfRule>
    <cfRule type="cellIs" dxfId="3613" priority="449" operator="equal">
      <formula>0</formula>
    </cfRule>
  </conditionalFormatting>
  <conditionalFormatting sqref="N59">
    <cfRule type="cellIs" dxfId="3612" priority="673" operator="greaterThanOrEqual">
      <formula>M59</formula>
    </cfRule>
    <cfRule type="cellIs" dxfId="3611" priority="672" operator="lessThan">
      <formula>M59</formula>
    </cfRule>
    <cfRule type="cellIs" dxfId="3610" priority="671" operator="equal">
      <formula>0</formula>
    </cfRule>
  </conditionalFormatting>
  <conditionalFormatting sqref="N60:N63">
    <cfRule type="cellIs" dxfId="3609" priority="420" operator="lessThan">
      <formula>M60</formula>
    </cfRule>
    <cfRule type="cellIs" dxfId="3608" priority="421" operator="greaterThanOrEqual">
      <formula>M60</formula>
    </cfRule>
  </conditionalFormatting>
  <conditionalFormatting sqref="N60:N64">
    <cfRule type="cellIs" dxfId="3607" priority="419" operator="equal">
      <formula>0</formula>
    </cfRule>
  </conditionalFormatting>
  <conditionalFormatting sqref="N64">
    <cfRule type="cellIs" dxfId="3606" priority="630" operator="lessThan">
      <formula>M64</formula>
    </cfRule>
    <cfRule type="cellIs" dxfId="3605" priority="631" operator="greaterThanOrEqual">
      <formula>M64</formula>
    </cfRule>
  </conditionalFormatting>
  <conditionalFormatting sqref="N65">
    <cfRule type="cellIs" dxfId="3604" priority="664" operator="greaterThanOrEqual">
      <formula>$E65</formula>
    </cfRule>
    <cfRule type="cellIs" dxfId="3603" priority="663" operator="lessThan">
      <formula>$E65</formula>
    </cfRule>
    <cfRule type="cellIs" dxfId="3602" priority="662" operator="equal">
      <formula>0</formula>
    </cfRule>
  </conditionalFormatting>
  <conditionalFormatting sqref="N66:N69">
    <cfRule type="cellIs" dxfId="3601" priority="437" operator="equal">
      <formula>0</formula>
    </cfRule>
    <cfRule type="cellIs" dxfId="3600" priority="439" operator="greaterThanOrEqual">
      <formula>M66</formula>
    </cfRule>
    <cfRule type="cellIs" dxfId="3599" priority="438" operator="lessThan">
      <formula>M66</formula>
    </cfRule>
  </conditionalFormatting>
  <conditionalFormatting sqref="N71">
    <cfRule type="cellIs" dxfId="3598" priority="348" operator="greaterThanOrEqual">
      <formula>M71</formula>
    </cfRule>
    <cfRule type="cellIs" dxfId="3597" priority="346" operator="equal">
      <formula>0</formula>
    </cfRule>
    <cfRule type="cellIs" dxfId="3596" priority="347" operator="lessThan">
      <formula>M71</formula>
    </cfRule>
  </conditionalFormatting>
  <conditionalFormatting sqref="N73:N74">
    <cfRule type="cellIs" dxfId="3595" priority="342" operator="greaterThanOrEqual">
      <formula>M73</formula>
    </cfRule>
    <cfRule type="cellIs" dxfId="3594" priority="341" operator="lessThan">
      <formula>M73</formula>
    </cfRule>
    <cfRule type="cellIs" dxfId="3593" priority="340" operator="equal">
      <formula>0</formula>
    </cfRule>
  </conditionalFormatting>
  <conditionalFormatting sqref="N75">
    <cfRule type="cellIs" dxfId="3592" priority="650" operator="equal">
      <formula>0</formula>
    </cfRule>
    <cfRule type="cellIs" dxfId="3591" priority="652" operator="greaterThanOrEqual">
      <formula>$E75</formula>
    </cfRule>
    <cfRule type="cellIs" dxfId="3590" priority="651" operator="lessThan">
      <formula>$E75</formula>
    </cfRule>
  </conditionalFormatting>
  <conditionalFormatting sqref="N76:N79">
    <cfRule type="cellIs" dxfId="3589" priority="564" operator="lessThan">
      <formula>M76</formula>
    </cfRule>
    <cfRule type="cellIs" dxfId="3588" priority="565" operator="greaterThanOrEqual">
      <formula>M76</formula>
    </cfRule>
  </conditionalFormatting>
  <conditionalFormatting sqref="N76:N81">
    <cfRule type="cellIs" dxfId="3587" priority="337" operator="equal">
      <formula>0</formula>
    </cfRule>
  </conditionalFormatting>
  <conditionalFormatting sqref="N80">
    <cfRule type="cellIs" dxfId="3586" priority="351" operator="greaterThanOrEqual">
      <formula>M80</formula>
    </cfRule>
    <cfRule type="cellIs" dxfId="3585" priority="350" operator="lessThan">
      <formula>M80</formula>
    </cfRule>
  </conditionalFormatting>
  <conditionalFormatting sqref="N81">
    <cfRule type="cellIs" dxfId="3584" priority="338" operator="lessThan">
      <formula>M81</formula>
    </cfRule>
    <cfRule type="cellIs" dxfId="3583" priority="339" operator="greaterThanOrEqual">
      <formula>M81</formula>
    </cfRule>
  </conditionalFormatting>
  <conditionalFormatting sqref="N82">
    <cfRule type="cellIs" dxfId="3582" priority="543" operator="lessThan">
      <formula>$E82</formula>
    </cfRule>
    <cfRule type="cellIs" dxfId="3581" priority="542" operator="equal">
      <formula>0</formula>
    </cfRule>
    <cfRule type="cellIs" dxfId="3580" priority="544" operator="greaterThanOrEqual">
      <formula>$E82</formula>
    </cfRule>
  </conditionalFormatting>
  <conditionalFormatting sqref="N83:N86">
    <cfRule type="cellIs" dxfId="3579" priority="426" operator="lessThan">
      <formula>M83</formula>
    </cfRule>
    <cfRule type="cellIs" dxfId="3578" priority="425" operator="equal">
      <formula>0</formula>
    </cfRule>
    <cfRule type="cellIs" dxfId="3577" priority="427" operator="greaterThanOrEqual">
      <formula>M83</formula>
    </cfRule>
  </conditionalFormatting>
  <conditionalFormatting sqref="N92">
    <cfRule type="cellIs" dxfId="3576" priority="509" operator="equal">
      <formula>0</formula>
    </cfRule>
    <cfRule type="cellIs" dxfId="3575" priority="510" operator="lessThan">
      <formula>M92</formula>
    </cfRule>
    <cfRule type="cellIs" dxfId="3574" priority="511" operator="greaterThanOrEqual">
      <formula>M92</formula>
    </cfRule>
  </conditionalFormatting>
  <conditionalFormatting sqref="O7">
    <cfRule type="cellIs" dxfId="3573" priority="124" operator="equal">
      <formula>"Meta non Conseguida"</formula>
    </cfRule>
    <cfRule type="cellIs" dxfId="3572" priority="122" operator="equal">
      <formula>"Introducir resultado"</formula>
    </cfRule>
    <cfRule type="cellIs" dxfId="3571" priority="123" operator="equal">
      <formula>"Meta Conseguida"</formula>
    </cfRule>
  </conditionalFormatting>
  <conditionalFormatting sqref="O8">
    <cfRule type="cellIs" dxfId="3570" priority="145" operator="equal">
      <formula>"Ningunha Meta Alcanzada"</formula>
    </cfRule>
    <cfRule type="cellIs" dxfId="3569" priority="144" operator="equal">
      <formula>"Meta Parcialmente Alcanzada"</formula>
    </cfRule>
    <cfRule type="cellIs" dxfId="3568" priority="143" operator="equal">
      <formula>"Meta Totalmente Alcanzada"</formula>
    </cfRule>
  </conditionalFormatting>
  <conditionalFormatting sqref="O9:O10">
    <cfRule type="cellIs" dxfId="3567" priority="119" operator="equal">
      <formula>"Introducir resultado"</formula>
    </cfRule>
    <cfRule type="cellIs" dxfId="3566" priority="120" operator="equal">
      <formula>"Meta Conseguida"</formula>
    </cfRule>
    <cfRule type="cellIs" dxfId="3565" priority="121" operator="equal">
      <formula>"Meta non Conseguida"</formula>
    </cfRule>
  </conditionalFormatting>
  <conditionalFormatting sqref="O12">
    <cfRule type="cellIs" dxfId="3564" priority="135" operator="equal">
      <formula>"Meta Parcialmente Alcanzada"</formula>
    </cfRule>
    <cfRule type="cellIs" dxfId="3563" priority="136" operator="equal">
      <formula>"Ningunha Meta Alcanzada"</formula>
    </cfRule>
    <cfRule type="cellIs" dxfId="3562" priority="134" operator="equal">
      <formula>"Meta Totalmente Alcanzada"</formula>
    </cfRule>
  </conditionalFormatting>
  <conditionalFormatting sqref="O13:O14">
    <cfRule type="cellIs" dxfId="3561" priority="115" operator="equal">
      <formula>"Meta non Conseguida"</formula>
    </cfRule>
    <cfRule type="cellIs" dxfId="3560" priority="114" operator="equal">
      <formula>"Meta Conseguida"</formula>
    </cfRule>
  </conditionalFormatting>
  <conditionalFormatting sqref="O13:O15">
    <cfRule type="cellIs" dxfId="3559" priority="109" operator="equal">
      <formula>"Introducir resultado"</formula>
    </cfRule>
  </conditionalFormatting>
  <conditionalFormatting sqref="O15">
    <cfRule type="cellIs" dxfId="3558" priority="111" operator="equal">
      <formula>"Meta no Conseguida"</formula>
    </cfRule>
    <cfRule type="cellIs" dxfId="3557" priority="110" operator="equal">
      <formula>"Resultado Introducido"</formula>
    </cfRule>
  </conditionalFormatting>
  <conditionalFormatting sqref="O16">
    <cfRule type="cellIs" dxfId="3556" priority="161" operator="equal">
      <formula>"Meta Totalmente Alcanzada"</formula>
    </cfRule>
    <cfRule type="cellIs" dxfId="3555" priority="162" operator="equal">
      <formula>"Meta Parcialmente Alcanzada"</formula>
    </cfRule>
    <cfRule type="cellIs" dxfId="3554" priority="163" operator="equal">
      <formula>"Ningunha Meta Alcanzada"</formula>
    </cfRule>
  </conditionalFormatting>
  <conditionalFormatting sqref="O17:O18">
    <cfRule type="cellIs" dxfId="3553" priority="104" operator="equal">
      <formula>"Meta Conseguida"</formula>
    </cfRule>
    <cfRule type="cellIs" dxfId="3552" priority="105" operator="equal">
      <formula>"Meta non Conseguida"</formula>
    </cfRule>
    <cfRule type="cellIs" dxfId="3551" priority="103" operator="equal">
      <formula>"Introducir resultado"</formula>
    </cfRule>
  </conditionalFormatting>
  <conditionalFormatting sqref="O20">
    <cfRule type="cellIs" dxfId="3550" priority="128" operator="equal">
      <formula>"Meta Totalmente Alcanzada"</formula>
    </cfRule>
    <cfRule type="cellIs" dxfId="3549" priority="129" operator="equal">
      <formula>"Meta Parcialmente Alcanzada"</formula>
    </cfRule>
    <cfRule type="cellIs" dxfId="3548" priority="130" operator="equal">
      <formula>"Ningunha Meta Alcanzada"</formula>
    </cfRule>
  </conditionalFormatting>
  <conditionalFormatting sqref="O21:O22">
    <cfRule type="cellIs" dxfId="3547" priority="98" operator="equal">
      <formula>"Meta Conseguida"</formula>
    </cfRule>
    <cfRule type="cellIs" dxfId="3546" priority="99" operator="equal">
      <formula>"Meta non Conseguida"</formula>
    </cfRule>
    <cfRule type="cellIs" dxfId="3545" priority="97" operator="equal">
      <formula>"Introducir resultado"</formula>
    </cfRule>
  </conditionalFormatting>
  <conditionalFormatting sqref="O24">
    <cfRule type="cellIs" dxfId="3544" priority="535" operator="equal">
      <formula>"Ningunha Meta Alcanzada"</formula>
    </cfRule>
    <cfRule type="cellIs" dxfId="3543" priority="534" operator="equal">
      <formula>"Meta Parcialmente Alcanzada"</formula>
    </cfRule>
    <cfRule type="cellIs" dxfId="3542" priority="533" operator="equal">
      <formula>"Meta Totalmente Alcanzada"</formula>
    </cfRule>
  </conditionalFormatting>
  <conditionalFormatting sqref="O25:O30">
    <cfRule type="cellIs" dxfId="3541" priority="384" operator="equal">
      <formula>"Meta non Conseguida"</formula>
    </cfRule>
    <cfRule type="cellIs" dxfId="3540" priority="382" operator="equal">
      <formula>"Introducir resultado"</formula>
    </cfRule>
    <cfRule type="cellIs" dxfId="3539" priority="383" operator="equal">
      <formula>"Meta Conseguida"</formula>
    </cfRule>
  </conditionalFormatting>
  <conditionalFormatting sqref="O32:O33">
    <cfRule type="cellIs" dxfId="3538" priority="380" operator="equal">
      <formula>"Meta Conseguida"</formula>
    </cfRule>
    <cfRule type="cellIs" dxfId="3537" priority="379" operator="equal">
      <formula>"Introducir resultado"</formula>
    </cfRule>
    <cfRule type="cellIs" dxfId="3536" priority="381" operator="equal">
      <formula>"Meta non Conseguida"</formula>
    </cfRule>
  </conditionalFormatting>
  <conditionalFormatting sqref="O35:O36">
    <cfRule type="cellIs" dxfId="3535" priority="390" operator="equal">
      <formula>"Meta non Conseguida"</formula>
    </cfRule>
    <cfRule type="cellIs" dxfId="3534" priority="389" operator="equal">
      <formula>"Meta Conseguida"</formula>
    </cfRule>
    <cfRule type="cellIs" dxfId="3533" priority="388" operator="equal">
      <formula>"Introducir resultado"</formula>
    </cfRule>
  </conditionalFormatting>
  <conditionalFormatting sqref="O37">
    <cfRule type="cellIs" dxfId="3532" priority="645" operator="equal">
      <formula>"Meta Parcialmente Alcanzada"</formula>
    </cfRule>
    <cfRule type="cellIs" dxfId="3531" priority="646" operator="equal">
      <formula>"Ningunha Meta Alcanzada"</formula>
    </cfRule>
    <cfRule type="cellIs" dxfId="3530" priority="644" operator="equal">
      <formula>"Meta Totalmente Alcanzada"</formula>
    </cfRule>
  </conditionalFormatting>
  <conditionalFormatting sqref="O38:O40">
    <cfRule type="cellIs" dxfId="3529" priority="601" operator="equal">
      <formula>"Meta non Conseguida"</formula>
    </cfRule>
    <cfRule type="cellIs" dxfId="3528" priority="600" operator="equal">
      <formula>"Meta Conseguida"</formula>
    </cfRule>
  </conditionalFormatting>
  <conditionalFormatting sqref="O38:O41">
    <cfRule type="cellIs" dxfId="3527" priority="593" operator="equal">
      <formula>"Introducir resultado"</formula>
    </cfRule>
  </conditionalFormatting>
  <conditionalFormatting sqref="O41">
    <cfRule type="cellIs" dxfId="3526" priority="594" operator="equal">
      <formula>"Indicador Completado"</formula>
    </cfRule>
    <cfRule type="cellIs" dxfId="3525" priority="595" operator="equal">
      <formula>"Meta no Conseguida"</formula>
    </cfRule>
  </conditionalFormatting>
  <conditionalFormatting sqref="O46">
    <cfRule type="cellIs" dxfId="3524" priority="643" operator="equal">
      <formula>"Ningunha Meta Alcanzada"</formula>
    </cfRule>
    <cfRule type="cellIs" dxfId="3523" priority="642" operator="equal">
      <formula>"Meta Parcialmente Alcanzada"</formula>
    </cfRule>
    <cfRule type="cellIs" dxfId="3522" priority="641" operator="equal">
      <formula>"Meta Totalmente Alcanzada"</formula>
    </cfRule>
  </conditionalFormatting>
  <conditionalFormatting sqref="O47">
    <cfRule type="cellIs" dxfId="3521" priority="697" operator="equal">
      <formula>"Meta noN Conseguida"</formula>
    </cfRule>
  </conditionalFormatting>
  <conditionalFormatting sqref="O47:O53">
    <cfRule type="cellIs" dxfId="3520" priority="5" operator="equal">
      <formula>"Meta Conseguida"</formula>
    </cfRule>
    <cfRule type="cellIs" dxfId="3519" priority="4" operator="equal">
      <formula>"Introducir resultado"</formula>
    </cfRule>
  </conditionalFormatting>
  <conditionalFormatting sqref="O48:O53">
    <cfRule type="cellIs" dxfId="3518" priority="6" operator="equal">
      <formula>"Meta non Conseguida"</formula>
    </cfRule>
  </conditionalFormatting>
  <conditionalFormatting sqref="O54">
    <cfRule type="cellIs" dxfId="3517" priority="640" operator="equal">
      <formula>"Ningunha Meta Alcanzada"</formula>
    </cfRule>
    <cfRule type="cellIs" dxfId="3516" priority="639" operator="equal">
      <formula>"Meta Parcialmente Alcanzada"</formula>
    </cfRule>
    <cfRule type="cellIs" dxfId="3515" priority="638" operator="equal">
      <formula>"Meta Totalmente Alcanzada"</formula>
    </cfRule>
  </conditionalFormatting>
  <conditionalFormatting sqref="O55:O58">
    <cfRule type="cellIs" dxfId="3514" priority="648" operator="equal">
      <formula>"Meta Conseguida"</formula>
    </cfRule>
    <cfRule type="cellIs" dxfId="3513" priority="649" operator="equal">
      <formula>"Meta non Conseguida"</formula>
    </cfRule>
    <cfRule type="cellIs" dxfId="3512" priority="647" operator="equal">
      <formula>"Introducir resultado"</formula>
    </cfRule>
  </conditionalFormatting>
  <conditionalFormatting sqref="O59">
    <cfRule type="cellIs" dxfId="3511" priority="674" operator="equal">
      <formula>"Meta Totalmente Alcanzada"</formula>
    </cfRule>
    <cfRule type="cellIs" dxfId="3510" priority="676" operator="equal">
      <formula>"Ningunha Meta Alcanzada"</formula>
    </cfRule>
    <cfRule type="cellIs" dxfId="3509" priority="675" operator="equal">
      <formula>"Meta Parcialmente Alcanzada"</formula>
    </cfRule>
  </conditionalFormatting>
  <conditionalFormatting sqref="O60:O64">
    <cfRule type="cellIs" dxfId="3508" priority="373" operator="equal">
      <formula>"Introducir resultado"</formula>
    </cfRule>
    <cfRule type="cellIs" dxfId="3507" priority="375" operator="equal">
      <formula>"Meta non Conseguida"</formula>
    </cfRule>
    <cfRule type="cellIs" dxfId="3506" priority="374" operator="equal">
      <formula>"Meta Conseguida"</formula>
    </cfRule>
  </conditionalFormatting>
  <conditionalFormatting sqref="O65">
    <cfRule type="cellIs" dxfId="3505" priority="665" operator="equal">
      <formula>"Meta Totalmente Alcanzada"</formula>
    </cfRule>
    <cfRule type="cellIs" dxfId="3504" priority="666" operator="equal">
      <formula>"Meta Parcialmente Alcanzada"</formula>
    </cfRule>
    <cfRule type="cellIs" dxfId="3503" priority="667" operator="equal">
      <formula>"Ningunha Meta Alcanzada"</formula>
    </cfRule>
  </conditionalFormatting>
  <conditionalFormatting sqref="O66:O69">
    <cfRule type="cellIs" dxfId="3502" priority="588" operator="equal">
      <formula>"Meta Conseguida"</formula>
    </cfRule>
    <cfRule type="cellIs" dxfId="3501" priority="589" operator="equal">
      <formula>"Meta non Conseguida"</formula>
    </cfRule>
  </conditionalFormatting>
  <conditionalFormatting sqref="O66:O74">
    <cfRule type="cellIs" dxfId="3500" priority="358" operator="equal">
      <formula>"Introducir resultado"</formula>
    </cfRule>
  </conditionalFormatting>
  <conditionalFormatting sqref="O70">
    <cfRule type="cellIs" dxfId="3499" priority="371" operator="equal">
      <formula>"Indicador Completado"</formula>
    </cfRule>
    <cfRule type="cellIs" dxfId="3498" priority="372" operator="equal">
      <formula>"Meta no Conseguida"</formula>
    </cfRule>
  </conditionalFormatting>
  <conditionalFormatting sqref="O71">
    <cfRule type="cellIs" dxfId="3497" priority="365" operator="equal">
      <formula>"Meta Conseguida"</formula>
    </cfRule>
    <cfRule type="cellIs" dxfId="3496" priority="366" operator="equal">
      <formula>"Meta non Conseguida"</formula>
    </cfRule>
  </conditionalFormatting>
  <conditionalFormatting sqref="O72">
    <cfRule type="cellIs" dxfId="3495" priority="368" operator="equal">
      <formula>"Indicador Completado"</formula>
    </cfRule>
    <cfRule type="cellIs" dxfId="3494" priority="369" operator="equal">
      <formula>"Meta no Conseguida"</formula>
    </cfRule>
  </conditionalFormatting>
  <conditionalFormatting sqref="O73:O74">
    <cfRule type="cellIs" dxfId="3493" priority="359" operator="equal">
      <formula>"Meta Conseguida"</formula>
    </cfRule>
    <cfRule type="cellIs" dxfId="3492" priority="360" operator="equal">
      <formula>"Meta non Conseguida"</formula>
    </cfRule>
  </conditionalFormatting>
  <conditionalFormatting sqref="O75">
    <cfRule type="cellIs" dxfId="3491" priority="653" operator="equal">
      <formula>"Meta Totalmente Alcanzada"</formula>
    </cfRule>
    <cfRule type="cellIs" dxfId="3490" priority="654" operator="equal">
      <formula>"Meta Parcialmente Alcanzada"</formula>
    </cfRule>
    <cfRule type="cellIs" dxfId="3489" priority="655" operator="equal">
      <formula>"Ningunha Meta Alcanzada"</formula>
    </cfRule>
  </conditionalFormatting>
  <conditionalFormatting sqref="O76:O81">
    <cfRule type="cellIs" dxfId="3488" priority="352" operator="equal">
      <formula>"Introducir resultado"</formula>
    </cfRule>
    <cfRule type="cellIs" dxfId="3487" priority="353" operator="equal">
      <formula>"Meta Conseguida"</formula>
    </cfRule>
    <cfRule type="cellIs" dxfId="3486" priority="354" operator="equal">
      <formula>"Meta non Conseguida"</formula>
    </cfRule>
  </conditionalFormatting>
  <conditionalFormatting sqref="O82">
    <cfRule type="cellIs" dxfId="3485" priority="545" operator="equal">
      <formula>"Meta Totalmente Alcanzada"</formula>
    </cfRule>
    <cfRule type="cellIs" dxfId="3484" priority="546" operator="equal">
      <formula>"Meta Parcialmente Alcanzada"</formula>
    </cfRule>
    <cfRule type="cellIs" dxfId="3483" priority="547" operator="equal">
      <formula>"Ningunha Meta Alcanzada"</formula>
    </cfRule>
  </conditionalFormatting>
  <conditionalFormatting sqref="O83:O86">
    <cfRule type="cellIs" dxfId="3482" priority="540" operator="equal">
      <formula>"Meta Conseguida"</formula>
    </cfRule>
    <cfRule type="cellIs" dxfId="3481" priority="541" operator="equal">
      <formula>"Meta non Conseguida"</formula>
    </cfRule>
  </conditionalFormatting>
  <conditionalFormatting sqref="O83:O88">
    <cfRule type="cellIs" dxfId="3480" priority="334" operator="equal">
      <formula>"Introducir resultado"</formula>
    </cfRule>
  </conditionalFormatting>
  <conditionalFormatting sqref="O87:O88">
    <cfRule type="cellIs" dxfId="3479" priority="336" operator="equal">
      <formula>"Meta no Conseguida"</formula>
    </cfRule>
    <cfRule type="cellIs" dxfId="3478" priority="335" operator="equal">
      <formula>"Indicador Completado"</formula>
    </cfRule>
  </conditionalFormatting>
  <conditionalFormatting sqref="O92">
    <cfRule type="cellIs" dxfId="3477" priority="506" operator="equal">
      <formula>"Meta Totalmente Alcanzada"</formula>
    </cfRule>
    <cfRule type="cellIs" dxfId="3476" priority="507" operator="equal">
      <formula>"Meta Parcialmente Alcanzada"</formula>
    </cfRule>
    <cfRule type="cellIs" dxfId="3475" priority="508" operator="equal">
      <formula>"Ningunha Meta Alcanzada"</formula>
    </cfRule>
  </conditionalFormatting>
  <conditionalFormatting sqref="O93:O94">
    <cfRule type="cellIs" dxfId="3474" priority="329" operator="equal">
      <formula>"Meta Conseguida"</formula>
    </cfRule>
    <cfRule type="cellIs" dxfId="3473" priority="328" operator="equal">
      <formula>"Introducir resultado"</formula>
    </cfRule>
    <cfRule type="cellIs" dxfId="3472" priority="330" operator="equal">
      <formula>"Meta non Conseguida"</formula>
    </cfRule>
  </conditionalFormatting>
  <hyperlinks>
    <hyperlink ref="D31" location="Anexos!Q2" display="Anexos!Q2" xr:uid="{00000000-0004-0000-0300-000000000000}"/>
    <hyperlink ref="D19" location="Anexos!F2" display="Anexos!F2" xr:uid="{00000000-0004-0000-0300-000001000000}"/>
    <hyperlink ref="D34" location="Anexos!Q2" display="Anexos!Q2" xr:uid="{00000000-0004-0000-0300-000002000000}"/>
  </hyperlinks>
  <pageMargins left="0.70866141732283505" right="0.70866141732283505" top="0.74803149606299202" bottom="0.74803149606299202" header="0.31496062992126" footer="0.31496062992126"/>
  <pageSetup paperSize="9" scale="51"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O97"/>
  <sheetViews>
    <sheetView zoomScale="85" zoomScaleNormal="85" workbookViewId="0">
      <pane ySplit="5" topLeftCell="A6" activePane="bottomLeft" state="frozen"/>
      <selection activeCell="A3" sqref="A3"/>
      <selection pane="bottomLeft" activeCell="F73" sqref="F73"/>
    </sheetView>
  </sheetViews>
  <sheetFormatPr baseColWidth="10" defaultColWidth="11.44140625" defaultRowHeight="14.4"/>
  <cols>
    <col min="1" max="1" width="5.6640625" style="3" customWidth="1"/>
    <col min="2" max="2" width="38.6640625" style="1" customWidth="1"/>
    <col min="3" max="3" width="33.6640625" style="1" customWidth="1"/>
    <col min="4" max="4" width="73.6640625" style="1" customWidth="1"/>
    <col min="5" max="5" width="12" style="3" bestFit="1" customWidth="1"/>
    <col min="6" max="6" width="12.6640625" style="19" customWidth="1"/>
    <col min="7" max="7" width="26.6640625" style="1" customWidth="1"/>
    <col min="8" max="8" width="169.88671875" style="2" customWidth="1"/>
    <col min="9" max="9" width="11.44140625" style="2"/>
    <col min="10" max="10" width="12.6640625" style="2" customWidth="1"/>
    <col min="11" max="11" width="26.6640625" style="2" customWidth="1"/>
    <col min="12" max="12" width="1.6640625" style="2" customWidth="1"/>
    <col min="13" max="13" width="11.44140625" style="2"/>
    <col min="14" max="14" width="12.5546875" style="2" bestFit="1" customWidth="1"/>
    <col min="15" max="15" width="26.6640625" style="2" customWidth="1"/>
    <col min="16" max="16384" width="11.44140625" style="2"/>
  </cols>
  <sheetData>
    <row r="1" spans="1:15" ht="15" thickBot="1">
      <c r="E1" s="1"/>
      <c r="F1" s="1"/>
    </row>
    <row r="2" spans="1:15" s="1" customFormat="1" ht="29.25" customHeight="1" thickBot="1">
      <c r="A2" s="560" t="s">
        <v>240</v>
      </c>
      <c r="B2" s="561"/>
      <c r="C2" s="561"/>
      <c r="D2" s="561"/>
      <c r="E2" s="561"/>
      <c r="F2" s="561"/>
      <c r="G2" s="562"/>
    </row>
    <row r="3" spans="1:15" s="1" customFormat="1" ht="6" customHeight="1" thickBot="1">
      <c r="A3" s="65"/>
      <c r="B3" s="65"/>
      <c r="C3" s="65"/>
      <c r="D3" s="65"/>
      <c r="E3" s="65"/>
      <c r="F3" s="24"/>
      <c r="G3" s="65"/>
      <c r="I3" s="65"/>
      <c r="J3" s="24"/>
      <c r="K3" s="65"/>
    </row>
    <row r="4" spans="1:15" ht="36.75" customHeight="1" thickBot="1">
      <c r="A4" s="555" t="s">
        <v>146</v>
      </c>
      <c r="B4" s="556"/>
      <c r="C4" s="563" t="s">
        <v>96</v>
      </c>
      <c r="D4" s="559"/>
      <c r="E4" s="557" t="str">
        <f>+Centro!E4</f>
        <v>Curso 2023/2024</v>
      </c>
      <c r="F4" s="558"/>
      <c r="G4" s="559"/>
      <c r="I4" s="557" t="str">
        <f>+Centro!I4</f>
        <v>Curso X+1</v>
      </c>
      <c r="J4" s="558"/>
      <c r="K4" s="559"/>
      <c r="M4" s="557" t="str">
        <f>+Centro!M4</f>
        <v>Curso X+2</v>
      </c>
      <c r="N4" s="558"/>
      <c r="O4" s="559"/>
    </row>
    <row r="5" spans="1:15" ht="39" customHeight="1" thickBot="1">
      <c r="A5" s="187" t="s">
        <v>147</v>
      </c>
      <c r="B5" s="187" t="s">
        <v>87</v>
      </c>
      <c r="C5" s="187" t="s">
        <v>97</v>
      </c>
      <c r="D5" s="412" t="s">
        <v>158</v>
      </c>
      <c r="E5" s="412" t="s">
        <v>1</v>
      </c>
      <c r="F5" s="428" t="s">
        <v>2</v>
      </c>
      <c r="G5" s="62" t="s">
        <v>259</v>
      </c>
      <c r="I5" s="412" t="s">
        <v>1</v>
      </c>
      <c r="J5" s="428" t="s">
        <v>2</v>
      </c>
      <c r="K5" s="62" t="s">
        <v>259</v>
      </c>
      <c r="M5" s="412" t="s">
        <v>1</v>
      </c>
      <c r="N5" s="428" t="s">
        <v>2</v>
      </c>
      <c r="O5" s="62" t="s">
        <v>259</v>
      </c>
    </row>
    <row r="6" spans="1:15" s="53" customFormat="1" ht="18.75" customHeight="1">
      <c r="A6" s="31" t="s">
        <v>0</v>
      </c>
      <c r="B6" s="32"/>
      <c r="C6" s="32"/>
      <c r="D6" s="413"/>
      <c r="E6" s="429"/>
      <c r="F6" s="429"/>
      <c r="G6" s="34"/>
      <c r="I6" s="429"/>
      <c r="J6" s="429"/>
      <c r="K6" s="34"/>
      <c r="M6" s="429"/>
      <c r="N6" s="429"/>
      <c r="O6" s="34"/>
    </row>
    <row r="7" spans="1:15" ht="55.2">
      <c r="A7" s="106" t="s">
        <v>169</v>
      </c>
      <c r="B7" s="98" t="s">
        <v>277</v>
      </c>
      <c r="C7" s="98" t="s">
        <v>306</v>
      </c>
      <c r="D7" s="467" t="s">
        <v>439</v>
      </c>
      <c r="E7" s="372">
        <v>20</v>
      </c>
      <c r="F7" s="373">
        <v>14</v>
      </c>
      <c r="G7" s="89" t="str">
        <f>+IF(AND(ISBLANK(E7),ISBLANK(F7)),"Introducir Meta e Resultado",IF(ISBLANK(E7),"Introducir Meta",IF(ISBLANK(F7),"Introducir Resultado",IF(F7&gt;=E7,"Meta Conseguida","Meta Non Conseguida"))))</f>
        <v>Meta Non Conseguida</v>
      </c>
      <c r="I7" s="372"/>
      <c r="J7" s="373"/>
      <c r="K7" s="89" t="str">
        <f>+IF(AND(ISBLANK(I7),ISBLANK(J7)),"Introducir Meta e Resultado",IF(ISBLANK(I7),"Introducir Meta",IF(ISBLANK(J7),"Introducir Resultado",IF(J7&gt;=I7,"Meta Conseguida","Meta Non Conseguida"))))</f>
        <v>Introducir Meta e Resultado</v>
      </c>
      <c r="M7" s="372"/>
      <c r="N7" s="373"/>
      <c r="O7" s="89" t="str">
        <f>+IF(AND(ISBLANK(M7),ISBLANK(N7)),"Introducir Meta e Resultado",IF(ISBLANK(M7),"Introducir Meta",IF(ISBLANK(N7),"Introducir Resultado",IF(N7&gt;=M7,"Meta Conseguida","Meta Non Conseguida"))))</f>
        <v>Introducir Meta e Resultado</v>
      </c>
    </row>
    <row r="8" spans="1:15" ht="36">
      <c r="A8" s="110" t="s">
        <v>3</v>
      </c>
      <c r="B8" s="66" t="s">
        <v>74</v>
      </c>
      <c r="C8" s="66" t="s">
        <v>4</v>
      </c>
      <c r="D8" s="430" t="s">
        <v>339</v>
      </c>
      <c r="E8" s="431">
        <f>+COUNTA(F9:F10)</f>
        <v>2</v>
      </c>
      <c r="F8" s="432">
        <f>+COUNTIF(G9:G10,"Meta Conseguida")+COUNTIF(G9:G10,"No hay Meta")</f>
        <v>2</v>
      </c>
      <c r="G8" s="92" t="str">
        <f>+IF(F8=0,"Ningunha Meta Alcanzada",IF(F8&gt;=E8,"No hay Meta",IF(F8&gt;0,"Meta Parcialmente Alcanzada")))</f>
        <v>No hay Meta</v>
      </c>
      <c r="H8" s="287"/>
      <c r="I8" s="431">
        <f>+COUNTA(I9:I10)</f>
        <v>0</v>
      </c>
      <c r="J8" s="432">
        <f>+COUNTIF(K9:K10,"Meta Conseguida")</f>
        <v>0</v>
      </c>
      <c r="K8" s="92" t="str">
        <f>+IF(J8=0,"Ningunha Meta Alcanzada",IF(J8&gt;=I8,"Meta Totalmente Alcanzada",IF(J8&gt;0,"Meta Parcialmente Alcanzada")))</f>
        <v>Ningunha Meta Alcanzada</v>
      </c>
      <c r="M8" s="431">
        <f>+COUNTA(M9:M10)</f>
        <v>0</v>
      </c>
      <c r="N8" s="432">
        <f>+COUNTIF(O9:O10,"Meta Conseguida")</f>
        <v>0</v>
      </c>
      <c r="O8" s="92" t="str">
        <f>+IF(N8=0,"Ningunha Meta Alcanzada",IF(N8&gt;=M8,"Meta Totalmente Alcanzada",IF(N8&gt;0,"Meta Parcialmente Alcanzada")))</f>
        <v>Ningunha Meta Alcanzada</v>
      </c>
    </row>
    <row r="9" spans="1:15" ht="69">
      <c r="A9" s="59" t="s">
        <v>69</v>
      </c>
      <c r="B9" s="68" t="s">
        <v>313</v>
      </c>
      <c r="C9" s="68" t="s">
        <v>4</v>
      </c>
      <c r="D9" s="433" t="s">
        <v>440</v>
      </c>
      <c r="E9" s="374"/>
      <c r="F9" s="375">
        <v>0</v>
      </c>
      <c r="G9" s="90" t="str">
        <f>+IF(AND(ISBLANK(E9),ISBLANK(F9)),"Introducir Meta e Resultado",IF(ISBLANK(E9),"No hay Meta",IF(ISBLANK(F9),"Introducir Resultado",IF(F9&gt;=E9,"Meta Conseguida","Meta Non Conseguida"))))</f>
        <v>No hay Meta</v>
      </c>
      <c r="I9" s="374"/>
      <c r="J9" s="375"/>
      <c r="K9" s="90" t="str">
        <f t="shared" ref="K9:K10" si="0">+IF(AND(ISBLANK(I9),ISBLANK(J9)),"Introducir Meta e Resultado",IF(ISBLANK(I9),"Introducir Meta",IF(ISBLANK(J9),"Introducir Resultado",IF(J9&gt;=I9,"Meta Conseguida","Meta Non Conseguida"))))</f>
        <v>Introducir Meta e Resultado</v>
      </c>
      <c r="M9" s="374"/>
      <c r="N9" s="375"/>
      <c r="O9" s="90" t="str">
        <f t="shared" ref="O9:O10" si="1">+IF(AND(ISBLANK(M9),ISBLANK(N9)),"Introducir Meta e Resultado",IF(ISBLANK(M9),"Introducir Meta",IF(ISBLANK(N9),"Introducir Resultado",IF(N9&gt;=M9,"Meta Conseguida","Meta Non Conseguida"))))</f>
        <v>Introducir Meta e Resultado</v>
      </c>
    </row>
    <row r="10" spans="1:15" ht="55.2">
      <c r="A10" s="60" t="s">
        <v>70</v>
      </c>
      <c r="B10" s="67" t="s">
        <v>178</v>
      </c>
      <c r="C10" s="67" t="s">
        <v>4</v>
      </c>
      <c r="D10" s="434" t="s">
        <v>314</v>
      </c>
      <c r="E10" s="376"/>
      <c r="F10" s="375">
        <f>+IFERROR(F$9/F$87,0)</f>
        <v>0</v>
      </c>
      <c r="G10" s="91" t="str">
        <f>+IF(AND(ISBLANK(E10),ISBLANK(F10)),"Introducir Meta e Resultado",IF(ISBLANK(E10),"No hay Meta",IF(ISBLANK(F10),"Introducir Resultado",IF(F10&gt;=E10,"Meta Conseguida","Meta Non Conseguida"))))</f>
        <v>No hay Meta</v>
      </c>
      <c r="I10" s="376"/>
      <c r="J10" s="375">
        <f>+IFERROR(J$9/J$87,0)</f>
        <v>0</v>
      </c>
      <c r="K10" s="91" t="str">
        <f t="shared" si="0"/>
        <v>Introducir Meta</v>
      </c>
      <c r="M10" s="376"/>
      <c r="N10" s="375">
        <f>+IFERROR(N$9/N$87,0)</f>
        <v>0</v>
      </c>
      <c r="O10" s="91" t="str">
        <f t="shared" si="1"/>
        <v>Introducir Meta</v>
      </c>
    </row>
    <row r="11" spans="1:15" ht="27.6">
      <c r="A11" s="106" t="s">
        <v>5</v>
      </c>
      <c r="B11" s="98" t="s">
        <v>71</v>
      </c>
      <c r="C11" s="98" t="s">
        <v>188</v>
      </c>
      <c r="D11" s="435" t="s">
        <v>340</v>
      </c>
      <c r="E11" s="402">
        <f>+F11+COUNTIF(G$7:G$10,"Meta non Conseguida")+COUNTIF(G$12:G$94,"Meta non Conseguida")</f>
        <v>59</v>
      </c>
      <c r="F11" s="407">
        <f>+COUNTIF(G$6:G$10,"Meta Conseguida")+COUNTIF(G$12:G$94,"Meta Conseguida")+COUNTIF(G$6:G$10,"No hay Meta")+COUNTIF(G$12:G$94,"No hay Meta")</f>
        <v>54</v>
      </c>
      <c r="G11" s="411">
        <f>+IFERROR(F11/E11,"Introducir Meta")</f>
        <v>0.9152542372881356</v>
      </c>
      <c r="I11" s="402">
        <f>+J11+COUNTIF(K$7:K$10,"Meta non Conseguida")+COUNTIF(K$12:K$94,"Meta non Conseguida")</f>
        <v>0</v>
      </c>
      <c r="J11" s="407">
        <f>+COUNTIF(K$6:K$10,"Meta Conseguida")+COUNTIF(K$12:K$94,"Meta Conseguida")</f>
        <v>0</v>
      </c>
      <c r="K11" s="411" t="str">
        <f>+IFERROR(J11/I11,"Introducir Meta")</f>
        <v>Introducir Meta</v>
      </c>
      <c r="M11" s="402">
        <f>+N11+COUNTIF(O$7:O$10,"Meta non Conseguida")+COUNTIF(O$12:O$94,"Meta non Conseguida")</f>
        <v>0</v>
      </c>
      <c r="N11" s="407">
        <f>+COUNTIF(O$6:O$10,"Meta Conseguida")+COUNTIF(O$12:O$94,"Meta Conseguida")</f>
        <v>0</v>
      </c>
      <c r="O11" s="411" t="str">
        <f>+IFERROR(N11/M11,"Introducir Meta")</f>
        <v>Introducir Meta</v>
      </c>
    </row>
    <row r="12" spans="1:15" ht="36">
      <c r="A12" s="110" t="s">
        <v>68</v>
      </c>
      <c r="B12" s="66" t="s">
        <v>341</v>
      </c>
      <c r="C12" s="66" t="s">
        <v>7</v>
      </c>
      <c r="D12" s="430" t="s">
        <v>342</v>
      </c>
      <c r="E12" s="431">
        <f>+COUNTA(F13:F14)</f>
        <v>2</v>
      </c>
      <c r="F12" s="432">
        <f>+COUNTIF(G13:G14,"Meta Conseguida")+COUNTIF(G13:G14,"No hay Meta")</f>
        <v>2</v>
      </c>
      <c r="G12" s="92" t="str">
        <f>+IF(F12=0,"Ningunha Meta Alcanzada",IF(F12&gt;=E12,"No hay Meta",IF(F12&gt;0,"Meta Parcialmente Alcanzada")))</f>
        <v>No hay Meta</v>
      </c>
      <c r="H12" s="287"/>
      <c r="I12" s="431">
        <f>+COUNTA(I13:I14)</f>
        <v>0</v>
      </c>
      <c r="J12" s="432">
        <f>+COUNTIF(K13:K14,"Meta Conseguida")</f>
        <v>0</v>
      </c>
      <c r="K12" s="92" t="str">
        <f>+IF(J12=0,"Ningunha Meta Alcanzada",IF(J12&gt;=I12,"Meta Totalmente Alcanzada",IF(J12&gt;0,"Meta Parcialmente Alcanzada")))</f>
        <v>Ningunha Meta Alcanzada</v>
      </c>
      <c r="M12" s="431">
        <f>+COUNTA(M13:M14)</f>
        <v>0</v>
      </c>
      <c r="N12" s="432">
        <f>+COUNTIF(O13:O14,"Meta Conseguida")</f>
        <v>0</v>
      </c>
      <c r="O12" s="92" t="str">
        <f>+IF(N12=0,"Ningunha Meta Alcanzada",IF(N12&gt;=M12,"Meta Totalmente Alcanzada",IF(N12&gt;0,"Meta Parcialmente Alcanzada")))</f>
        <v>Ningunha Meta Alcanzada</v>
      </c>
    </row>
    <row r="13" spans="1:15" ht="69">
      <c r="A13" s="59" t="s">
        <v>175</v>
      </c>
      <c r="B13" s="68" t="s">
        <v>179</v>
      </c>
      <c r="C13" s="68" t="s">
        <v>7</v>
      </c>
      <c r="D13" s="433" t="s">
        <v>441</v>
      </c>
      <c r="E13" s="374"/>
      <c r="F13" s="375">
        <v>5</v>
      </c>
      <c r="G13" s="90" t="str">
        <f>+IF(AND(ISBLANK(E13),ISBLANK(F13)),"Introducir Meta e Resultado",IF(ISBLANK(E13),"No hay Meta",IF(ISBLANK(F13),"Introducir Resultado",IF(F13&gt;=E13,"Meta Conseguida","Meta Non Conseguida"))))</f>
        <v>No hay Meta</v>
      </c>
      <c r="I13" s="374"/>
      <c r="J13" s="375"/>
      <c r="K13" s="90" t="str">
        <f t="shared" ref="K13:K14" si="2">+IF(AND(ISBLANK(I13),ISBLANK(J13)),"Introducir Meta e Resultado",IF(ISBLANK(I13),"Introducir Meta",IF(ISBLANK(J13),"Introducir Resultado",IF(J13&gt;=I13,"Meta Conseguida","Meta Non Conseguida"))))</f>
        <v>Introducir Meta e Resultado</v>
      </c>
      <c r="M13" s="374"/>
      <c r="N13" s="375"/>
      <c r="O13" s="90" t="str">
        <f t="shared" ref="O13:O14" si="3">+IF(AND(ISBLANK(M13),ISBLANK(N13)),"Introducir Meta e Resultado",IF(ISBLANK(M13),"Introducir Meta",IF(ISBLANK(N13),"Introducir Resultado",IF(N13&gt;=M13,"Meta Conseguida","Meta Non Conseguida"))))</f>
        <v>Introducir Meta e Resultado</v>
      </c>
    </row>
    <row r="14" spans="1:15" ht="41.4">
      <c r="A14" s="60" t="s">
        <v>343</v>
      </c>
      <c r="B14" s="67" t="s">
        <v>112</v>
      </c>
      <c r="C14" s="67" t="s">
        <v>7</v>
      </c>
      <c r="D14" s="434" t="s">
        <v>344</v>
      </c>
      <c r="E14" s="376"/>
      <c r="F14" s="436">
        <f>+IFERROR(F$13/F$88,0)</f>
        <v>0.33333333333333331</v>
      </c>
      <c r="G14" s="91" t="str">
        <f>+IF(AND(ISBLANK(E14),ISBLANK(F14)),"Introducir Meta e Resultado",IF(ISBLANK(E14),"No hay Meta",IF(ISBLANK(F14),"Introducir Resultado",IF(F14&gt;=E14,"Meta Conseguida","Meta Non Conseguida"))))</f>
        <v>No hay Meta</v>
      </c>
      <c r="I14" s="376"/>
      <c r="J14" s="436">
        <f>+IFERROR(J$13/J$88,0)</f>
        <v>0</v>
      </c>
      <c r="K14" s="91" t="str">
        <f t="shared" si="2"/>
        <v>Introducir Meta</v>
      </c>
      <c r="M14" s="376"/>
      <c r="N14" s="436">
        <f>+IFERROR(N$13/N$88,0)</f>
        <v>0</v>
      </c>
      <c r="O14" s="91" t="str">
        <f t="shared" si="3"/>
        <v>Introducir Meta</v>
      </c>
    </row>
    <row r="15" spans="1:15" ht="27.6">
      <c r="A15" s="106" t="s">
        <v>382</v>
      </c>
      <c r="B15" s="98" t="s">
        <v>383</v>
      </c>
      <c r="C15" s="98" t="s">
        <v>7</v>
      </c>
      <c r="D15" s="437" t="s">
        <v>384</v>
      </c>
      <c r="E15" s="377" t="s">
        <v>167</v>
      </c>
      <c r="F15" s="378">
        <v>0.6</v>
      </c>
      <c r="G15" s="92" t="str">
        <f>+IF(ISBLANK(F15),"Introducir Resultado","Resultado Introducido")</f>
        <v>Resultado Introducido</v>
      </c>
      <c r="I15" s="368" t="s">
        <v>167</v>
      </c>
      <c r="J15" s="378"/>
      <c r="K15" s="92" t="str">
        <f>+IF(ISBLANK(J15),"Introducir Resultado","Resultado Introducido")</f>
        <v>Introducir Resultado</v>
      </c>
      <c r="M15" s="377" t="s">
        <v>167</v>
      </c>
      <c r="N15" s="378"/>
      <c r="O15" s="92" t="str">
        <f>+IF(ISBLANK(N15),"Introducir Resultado","Resultado Introducido")</f>
        <v>Introducir Resultado</v>
      </c>
    </row>
    <row r="16" spans="1:15" s="185" customFormat="1" ht="36">
      <c r="A16" s="110" t="s">
        <v>8</v>
      </c>
      <c r="B16" s="66" t="s">
        <v>113</v>
      </c>
      <c r="C16" s="66" t="s">
        <v>7</v>
      </c>
      <c r="D16" s="430" t="s">
        <v>345</v>
      </c>
      <c r="E16" s="438">
        <f>+COUNTA(F17:F18)</f>
        <v>2</v>
      </c>
      <c r="F16" s="439">
        <f>+COUNTIF(G17:G18,"Meta Conseguida")+COUNTIF(G17:G18,"No hay Meta")</f>
        <v>2</v>
      </c>
      <c r="G16" s="92" t="str">
        <f>+IF(F16=0,"Ningunha Meta Alcanzada",IF(F16&gt;=E16,"No hay Meta",IF(F16&gt;0,"Meta Parcialmente Alcanzada")))</f>
        <v>No hay Meta</v>
      </c>
      <c r="H16" s="287"/>
      <c r="I16" s="438">
        <f>+COUNTA(I17:I18)</f>
        <v>0</v>
      </c>
      <c r="J16" s="439">
        <f>+COUNTIF(K17:K18,"Meta Conseguida")</f>
        <v>0</v>
      </c>
      <c r="K16" s="92" t="str">
        <f>+IF(J16=0,"Ningunha Meta Alcanzada",IF(J16&gt;=I16,"Meta Totalmente Alcanzada",IF(J16&gt;0,"Meta Parcialmente Alcanzada")))</f>
        <v>Ningunha Meta Alcanzada</v>
      </c>
      <c r="L16" s="2"/>
      <c r="M16" s="438">
        <f>+COUNTA(M17:M18)</f>
        <v>0</v>
      </c>
      <c r="N16" s="439">
        <f>+COUNTIF(O17:O18,"Meta Conseguida")</f>
        <v>0</v>
      </c>
      <c r="O16" s="92" t="str">
        <f>+IF(N16=0,"Ningunha Meta Alcanzada",IF(N16&gt;=M16,"Meta Totalmente Alcanzada",IF(N16&gt;0,"Meta Parcialmente Alcanzada")))</f>
        <v>Ningunha Meta Alcanzada</v>
      </c>
    </row>
    <row r="17" spans="1:15" s="185" customFormat="1" ht="55.2">
      <c r="A17" s="59" t="s">
        <v>72</v>
      </c>
      <c r="B17" s="68" t="s">
        <v>205</v>
      </c>
      <c r="C17" s="68" t="s">
        <v>7</v>
      </c>
      <c r="D17" s="440" t="s">
        <v>442</v>
      </c>
      <c r="E17" s="374"/>
      <c r="F17" s="375">
        <v>11</v>
      </c>
      <c r="G17" s="90" t="str">
        <f>+IF(AND(ISBLANK(E17),ISBLANK(F17)),"Introducir Meta e Resultado",IF(ISBLANK(E17),"No hay Meta",IF(ISBLANK(F17),"Introducir Resultado",IF(F17&gt;=E17,"Meta Conseguida","Meta Non Conseguida"))))</f>
        <v>No hay Meta</v>
      </c>
      <c r="H17" s="2"/>
      <c r="I17" s="374"/>
      <c r="J17" s="375"/>
      <c r="K17" s="90" t="str">
        <f t="shared" ref="K17:K18" si="4">+IF(AND(ISBLANK(I17),ISBLANK(J17)),"Introducir Meta e Resultado",IF(ISBLANK(I17),"Introducir Meta",IF(ISBLANK(J17),"Introducir Resultado",IF(J17&gt;=I17,"Meta Conseguida","Meta Non Conseguida"))))</f>
        <v>Introducir Meta e Resultado</v>
      </c>
      <c r="L17" s="287"/>
      <c r="M17" s="374"/>
      <c r="N17" s="375"/>
      <c r="O17" s="90" t="str">
        <f t="shared" ref="O17:O18" si="5">+IF(AND(ISBLANK(M17),ISBLANK(N17)),"Introducir Meta e Resultado",IF(ISBLANK(M17),"Introducir Meta",IF(ISBLANK(N17),"Introducir Resultado",IF(N17&gt;=M17,"Meta Conseguida","Meta Non Conseguida"))))</f>
        <v>Introducir Meta e Resultado</v>
      </c>
    </row>
    <row r="18" spans="1:15" ht="41.4">
      <c r="A18" s="59" t="s">
        <v>73</v>
      </c>
      <c r="B18" s="68" t="s">
        <v>206</v>
      </c>
      <c r="C18" s="68" t="s">
        <v>7</v>
      </c>
      <c r="D18" s="440" t="s">
        <v>385</v>
      </c>
      <c r="E18" s="379"/>
      <c r="F18" s="441">
        <f>+IFERROR(F$17/F$88,0)</f>
        <v>0.73333333333333328</v>
      </c>
      <c r="G18" s="90" t="str">
        <f>+IF(AND(ISBLANK(E18),ISBLANK(F18)),"Introducir Meta e Resultado",IF(ISBLANK(E18),"No hay Meta",IF(ISBLANK(F18),"Introducir Resultado",IF(F18&gt;=E18,"Meta Conseguida","Meta Non Conseguida"))))</f>
        <v>No hay Meta</v>
      </c>
      <c r="H18" s="287"/>
      <c r="I18" s="379"/>
      <c r="J18" s="441">
        <f>+IFERROR(J$17/J$88,0)</f>
        <v>0</v>
      </c>
      <c r="K18" s="90" t="str">
        <f t="shared" si="4"/>
        <v>Introducir Meta</v>
      </c>
      <c r="L18" s="287"/>
      <c r="M18" s="379"/>
      <c r="N18" s="441">
        <f>+IFERROR(N$17/N$88,0)</f>
        <v>0</v>
      </c>
      <c r="O18" s="90" t="str">
        <f t="shared" si="5"/>
        <v>Introducir Meta</v>
      </c>
    </row>
    <row r="19" spans="1:15" ht="55.2">
      <c r="A19" s="60" t="s">
        <v>176</v>
      </c>
      <c r="B19" s="67" t="s">
        <v>145</v>
      </c>
      <c r="C19" s="67" t="s">
        <v>7</v>
      </c>
      <c r="D19" s="442" t="s">
        <v>207</v>
      </c>
      <c r="E19" s="380" t="s">
        <v>167</v>
      </c>
      <c r="F19" s="381" t="s">
        <v>167</v>
      </c>
      <c r="G19" s="186" t="s">
        <v>167</v>
      </c>
      <c r="I19" s="380" t="s">
        <v>167</v>
      </c>
      <c r="J19" s="381" t="s">
        <v>167</v>
      </c>
      <c r="K19" s="186" t="s">
        <v>167</v>
      </c>
      <c r="M19" s="380" t="s">
        <v>167</v>
      </c>
      <c r="N19" s="381" t="s">
        <v>167</v>
      </c>
      <c r="O19" s="186" t="s">
        <v>167</v>
      </c>
    </row>
    <row r="20" spans="1:15" ht="36">
      <c r="A20" s="110" t="s">
        <v>10</v>
      </c>
      <c r="B20" s="101" t="s">
        <v>75</v>
      </c>
      <c r="C20" s="101" t="s">
        <v>7</v>
      </c>
      <c r="D20" s="430" t="s">
        <v>346</v>
      </c>
      <c r="E20" s="431">
        <f>+COUNTA(F21:F22)</f>
        <v>2</v>
      </c>
      <c r="F20" s="432">
        <f>+COUNTIF(G21:G22,"Meta Conseguida")+COUNTIF(G21:G22,"No hay Meta")</f>
        <v>2</v>
      </c>
      <c r="G20" s="89" t="str">
        <f>+IF(F20=0,"Ningunha Meta Alcanzada",IF(F20&gt;=E20,"No hay Meta",IF(F20&gt;0,"Meta Parcialmente Alcanzada")))</f>
        <v>No hay Meta</v>
      </c>
      <c r="H20" s="287"/>
      <c r="I20" s="431">
        <f>+COUNTA(I21:I22)</f>
        <v>0</v>
      </c>
      <c r="J20" s="432">
        <f>+COUNTIF(K21:K22,"Meta Conseguida")</f>
        <v>0</v>
      </c>
      <c r="K20" s="89" t="str">
        <f>+IF(J20=0,"Ningunha Meta Alcanzada",IF(J20&gt;=I20,"Meta Totalmente Alcanzada",IF(J20&gt;0,"Meta Parcialmente Alcanzada")))</f>
        <v>Ningunha Meta Alcanzada</v>
      </c>
      <c r="M20" s="431">
        <f>+COUNTA(M21:M22)</f>
        <v>0</v>
      </c>
      <c r="N20" s="432">
        <f>+COUNTIF(O21:O22,"Meta Conseguida")</f>
        <v>0</v>
      </c>
      <c r="O20" s="89" t="str">
        <f>+IF(N20=0,"Ningunha Meta Alcanzada",IF(N20&gt;=M20,"Meta Totalmente Alcanzada",IF(N20&gt;0,"Meta Parcialmente Alcanzada")))</f>
        <v>Ningunha Meta Alcanzada</v>
      </c>
    </row>
    <row r="21" spans="1:15" ht="69">
      <c r="A21" s="59" t="s">
        <v>76</v>
      </c>
      <c r="B21" s="68" t="s">
        <v>180</v>
      </c>
      <c r="C21" s="68" t="s">
        <v>7</v>
      </c>
      <c r="D21" s="433" t="s">
        <v>443</v>
      </c>
      <c r="E21" s="374"/>
      <c r="F21" s="375">
        <v>3</v>
      </c>
      <c r="G21" s="90" t="str">
        <f>+IF(AND(ISBLANK(E21),ISBLANK(F21)),"Introducir Meta e Resultado",IF(ISBLANK(E21),"No hay Meta",IF(ISBLANK(F21),"Introducir Resultado",IF(F21&gt;=E21,"Meta Conseguida","Meta Non Conseguida"))))</f>
        <v>No hay Meta</v>
      </c>
      <c r="I21" s="374"/>
      <c r="J21" s="375"/>
      <c r="K21" s="90" t="str">
        <f t="shared" ref="K21:K22" si="6">+IF(AND(ISBLANK(I21),ISBLANK(J21)),"Introducir Meta e Resultado",IF(ISBLANK(I21),"Introducir Meta",IF(ISBLANK(J21),"Introducir Resultado",IF(J21&gt;=I21,"Meta Conseguida","Meta Non Conseguida"))))</f>
        <v>Introducir Meta e Resultado</v>
      </c>
      <c r="M21" s="374"/>
      <c r="N21" s="375"/>
      <c r="O21" s="90" t="str">
        <f t="shared" ref="O21:O22" si="7">+IF(AND(ISBLANK(M21),ISBLANK(N21)),"Introducir Meta e Resultado",IF(ISBLANK(M21),"Introducir Meta",IF(ISBLANK(N21),"Introducir Resultado",IF(N21&gt;=M21,"Meta Conseguida","Meta Non Conseguida"))))</f>
        <v>Introducir Meta e Resultado</v>
      </c>
    </row>
    <row r="22" spans="1:15" ht="41.4">
      <c r="A22" s="60" t="s">
        <v>77</v>
      </c>
      <c r="B22" s="67" t="s">
        <v>181</v>
      </c>
      <c r="C22" s="67" t="s">
        <v>7</v>
      </c>
      <c r="D22" s="434" t="s">
        <v>316</v>
      </c>
      <c r="E22" s="379"/>
      <c r="F22" s="441">
        <f>+IFERROR(F$21/F$88,0)</f>
        <v>0.2</v>
      </c>
      <c r="G22" s="91" t="str">
        <f>+IF(AND(ISBLANK(E22),ISBLANK(F22)),"Introducir Meta e Resultado",IF(ISBLANK(E22),"No hay Meta",IF(ISBLANK(F22),"Introducir Resultado",IF(F22&gt;=E22,"Meta Conseguida","Meta Non Conseguida"))))</f>
        <v>No hay Meta</v>
      </c>
      <c r="H22" s="287"/>
      <c r="I22" s="379"/>
      <c r="J22" s="441">
        <f>+IFERROR(J$21/J$88,0)</f>
        <v>0</v>
      </c>
      <c r="K22" s="91" t="str">
        <f t="shared" si="6"/>
        <v>Introducir Meta</v>
      </c>
      <c r="M22" s="379"/>
      <c r="N22" s="441">
        <f>+IFERROR(N$21/N$88,0)</f>
        <v>0</v>
      </c>
      <c r="O22" s="91" t="str">
        <f t="shared" si="7"/>
        <v>Introducir Meta</v>
      </c>
    </row>
    <row r="23" spans="1:15" ht="27.6">
      <c r="A23" s="105" t="s">
        <v>13</v>
      </c>
      <c r="B23" s="111" t="s">
        <v>16</v>
      </c>
      <c r="C23" s="111" t="s">
        <v>17</v>
      </c>
      <c r="D23" s="443" t="s">
        <v>317</v>
      </c>
      <c r="E23" s="382" t="s">
        <v>167</v>
      </c>
      <c r="F23" s="383" t="s">
        <v>167</v>
      </c>
      <c r="G23" s="284" t="s">
        <v>167</v>
      </c>
      <c r="I23" s="382" t="s">
        <v>167</v>
      </c>
      <c r="J23" s="383" t="s">
        <v>167</v>
      </c>
      <c r="K23" s="284" t="s">
        <v>167</v>
      </c>
      <c r="M23" s="382" t="s">
        <v>167</v>
      </c>
      <c r="N23" s="383" t="s">
        <v>167</v>
      </c>
      <c r="O23" s="284" t="s">
        <v>167</v>
      </c>
    </row>
    <row r="24" spans="1:15" ht="41.4">
      <c r="A24" s="105" t="s">
        <v>14</v>
      </c>
      <c r="B24" s="99" t="s">
        <v>78</v>
      </c>
      <c r="C24" s="99" t="s">
        <v>150</v>
      </c>
      <c r="D24" s="444" t="s">
        <v>347</v>
      </c>
      <c r="E24" s="445">
        <f>+COUNTA(E25:E30)+COUNTA(E32:E33)+COUNTA(E35:E36)+5</f>
        <v>10</v>
      </c>
      <c r="F24" s="446">
        <f>+COUNTIF(G25:G36,"Meta Conseguida")+COUNTIF(G25:G36,"No hay Meta")</f>
        <v>9</v>
      </c>
      <c r="G24" s="92" t="str">
        <f>+IF(F24=0,"Ningunha Meta Alcanzada",IF(F24&gt;=E24,"Meta Totalmente Alcanzada",IF(F24&gt;0,"Meta Parcialmente Alcanzada")))</f>
        <v>Meta Parcialmente Alcanzada</v>
      </c>
      <c r="H24" s="283"/>
      <c r="I24" s="445">
        <f>+COUNTA(I25:I30)+COUNTA(I32:I33)+COUNTA(I35:I36)</f>
        <v>0</v>
      </c>
      <c r="J24" s="446">
        <f>+COUNTIF(K25:K36,"Meta Conseguida")</f>
        <v>0</v>
      </c>
      <c r="K24" s="92" t="str">
        <f>+IF(J24=0,"Ningunha Meta Alcanzada",IF(J24&gt;=I24,"Meta Totalmente Alcanzada",IF(J24&gt;0,"Meta Parcialmente Alcanzada")))</f>
        <v>Ningunha Meta Alcanzada</v>
      </c>
      <c r="M24" s="445">
        <f>+COUNTA(M25:M30)+COUNTA(M32:M33)+COUNTA(M35:M36)</f>
        <v>0</v>
      </c>
      <c r="N24" s="446">
        <f>+COUNTIF(O25:O36,"Meta Conseguida")</f>
        <v>0</v>
      </c>
      <c r="O24" s="92" t="str">
        <f>+IF(N24=0,"Ningunha Meta Alcanzada",IF(N24&gt;=M24,"Meta Totalmente Alcanzada",IF(N24&gt;0,"Meta Parcialmente Alcanzada")))</f>
        <v>Ningunha Meta Alcanzada</v>
      </c>
    </row>
    <row r="25" spans="1:15" ht="69">
      <c r="A25" s="56" t="s">
        <v>79</v>
      </c>
      <c r="B25" s="93" t="s">
        <v>88</v>
      </c>
      <c r="C25" s="93" t="s">
        <v>150</v>
      </c>
      <c r="D25" s="447" t="s">
        <v>694</v>
      </c>
      <c r="E25" s="379">
        <v>0.5</v>
      </c>
      <c r="F25" s="384">
        <v>0.57140000000000002</v>
      </c>
      <c r="G25" s="90" t="str">
        <f t="shared" ref="G25" si="8">+IF(AND(ISBLANK(E25),ISBLANK(F25)),"Introducir Meta e Resultado",IF(ISBLANK(E25),"Introducir Meta",IF(ISBLANK(F25),"Introducir Resultado",IF(F25&gt;=E25,"Meta Conseguida","Meta Non Conseguida"))))</f>
        <v>Meta Conseguida</v>
      </c>
      <c r="I25" s="379"/>
      <c r="J25" s="384"/>
      <c r="K25" s="90" t="str">
        <f t="shared" ref="K25" si="9">+IF(AND(ISBLANK(I25),ISBLANK(J25)),"Introducir Meta e Resultado",IF(ISBLANK(I25),"Introducir Meta",IF(ISBLANK(J25),"Introducir Resultado",IF(J25&gt;=I25,"Meta Conseguida","Meta Non Conseguida"))))</f>
        <v>Introducir Meta e Resultado</v>
      </c>
      <c r="M25" s="379"/>
      <c r="N25" s="384"/>
      <c r="O25" s="90" t="str">
        <f t="shared" ref="O25" si="10">+IF(AND(ISBLANK(M25),ISBLANK(N25)),"Introducir Meta e Resultado",IF(ISBLANK(M25),"Introducir Meta",IF(ISBLANK(N25),"Introducir Resultado",IF(N25&gt;=M25,"Meta Conseguida","Meta Non Conseguida"))))</f>
        <v>Introducir Meta e Resultado</v>
      </c>
    </row>
    <row r="26" spans="1:15" ht="55.2">
      <c r="A26" s="56" t="s">
        <v>80</v>
      </c>
      <c r="B26" s="93" t="s">
        <v>191</v>
      </c>
      <c r="C26" s="93" t="s">
        <v>150</v>
      </c>
      <c r="D26" s="447" t="s">
        <v>445</v>
      </c>
      <c r="E26" s="385">
        <v>0.2</v>
      </c>
      <c r="F26" s="384">
        <v>0.28571428571428598</v>
      </c>
      <c r="G26" s="90" t="str">
        <f>+IF(AND(ISBLANK(E26),ISBLANK(F26)),"Introducir Meta e Resultado",IF(ISBLANK(E26),"Introducir Meta",IF(ISBLANK(F26),"Introducir Resultado",IF(F26&lt;=E26,"Meta Conseguida","Meta Non Conseguida"))))</f>
        <v>Meta Non Conseguida</v>
      </c>
      <c r="H26" s="283"/>
      <c r="I26" s="385"/>
      <c r="J26" s="384"/>
      <c r="K26" s="90" t="str">
        <f>+IF(AND(ISBLANK(I26),ISBLANK(J26)),"Introducir Meta e Resultado",IF(ISBLANK(I26),"Introducir Meta",IF(ISBLANK(J26),"Introducir Resultado",IF(J26&lt;=I26,"Meta Conseguida","Meta Non Conseguida"))))</f>
        <v>Introducir Meta e Resultado</v>
      </c>
      <c r="M26" s="385"/>
      <c r="N26" s="384"/>
      <c r="O26" s="90" t="str">
        <f>+IF(AND(ISBLANK(M26),ISBLANK(N26)),"Introducir Meta e Resultado",IF(ISBLANK(M26),"Introducir Meta",IF(ISBLANK(N26),"Introducir Resultado",IF(N26&lt;=M26,"Meta Conseguida","Meta Non Conseguida"))))</f>
        <v>Introducir Meta e Resultado</v>
      </c>
    </row>
    <row r="27" spans="1:15" ht="69">
      <c r="A27" s="56" t="s">
        <v>81</v>
      </c>
      <c r="B27" s="93" t="s">
        <v>89</v>
      </c>
      <c r="C27" s="93" t="s">
        <v>150</v>
      </c>
      <c r="D27" s="447" t="s">
        <v>694</v>
      </c>
      <c r="E27" s="379">
        <v>0.8</v>
      </c>
      <c r="F27" s="384">
        <v>0.89780000000000004</v>
      </c>
      <c r="G27" s="90" t="str">
        <f t="shared" ref="G27:G29" si="11">+IF(AND(ISBLANK(E27),ISBLANK(F27)),"Introducir Meta e Resultado",IF(ISBLANK(E27),"Introducir Meta",IF(ISBLANK(F27),"Introducir Resultado",IF(F27&gt;=E27,"Meta Conseguida","Meta Non Conseguida"))))</f>
        <v>Meta Conseguida</v>
      </c>
      <c r="I27" s="379"/>
      <c r="J27" s="384"/>
      <c r="K27" s="90" t="str">
        <f t="shared" ref="K27:K30" si="12">+IF(AND(ISBLANK(I27),ISBLANK(J27)),"Introducir Meta e Resultado",IF(ISBLANK(I27),"Introducir Meta",IF(ISBLANK(J27),"Introducir Resultado",IF(J27&gt;=I27,"Meta Conseguida","Meta Non Conseguida"))))</f>
        <v>Introducir Meta e Resultado</v>
      </c>
      <c r="M27" s="379"/>
      <c r="N27" s="384"/>
      <c r="O27" s="90" t="str">
        <f t="shared" ref="O27:O30" si="13">+IF(AND(ISBLANK(M27),ISBLANK(N27)),"Introducir Meta e Resultado",IF(ISBLANK(M27),"Introducir Meta",IF(ISBLANK(N27),"Introducir Resultado",IF(N27&gt;=M27,"Meta Conseguida","Meta Non Conseguida"))))</f>
        <v>Introducir Meta e Resultado</v>
      </c>
    </row>
    <row r="28" spans="1:15" ht="55.2">
      <c r="A28" s="56" t="s">
        <v>82</v>
      </c>
      <c r="B28" s="93" t="s">
        <v>215</v>
      </c>
      <c r="C28" s="93" t="s">
        <v>150</v>
      </c>
      <c r="D28" s="468" t="s">
        <v>446</v>
      </c>
      <c r="E28" s="379">
        <v>0.55000000000000004</v>
      </c>
      <c r="F28" s="384">
        <v>0.82001755926251096</v>
      </c>
      <c r="G28" s="90" t="str">
        <f t="shared" si="11"/>
        <v>Meta Conseguida</v>
      </c>
      <c r="I28" s="379"/>
      <c r="J28" s="384"/>
      <c r="K28" s="90" t="str">
        <f t="shared" si="12"/>
        <v>Introducir Meta e Resultado</v>
      </c>
      <c r="M28" s="379"/>
      <c r="N28" s="384"/>
      <c r="O28" s="90" t="str">
        <f t="shared" si="13"/>
        <v>Introducir Meta e Resultado</v>
      </c>
    </row>
    <row r="29" spans="1:15" ht="55.2">
      <c r="A29" s="56" t="s">
        <v>83</v>
      </c>
      <c r="B29" s="93" t="s">
        <v>90</v>
      </c>
      <c r="C29" s="93" t="s">
        <v>150</v>
      </c>
      <c r="D29" s="447" t="s">
        <v>447</v>
      </c>
      <c r="E29" s="379">
        <v>0.85</v>
      </c>
      <c r="F29" s="384">
        <v>0.91838741396263501</v>
      </c>
      <c r="G29" s="90" t="str">
        <f t="shared" si="11"/>
        <v>Meta Conseguida</v>
      </c>
      <c r="I29" s="379"/>
      <c r="J29" s="384"/>
      <c r="K29" s="90" t="str">
        <f t="shared" si="12"/>
        <v>Introducir Meta e Resultado</v>
      </c>
      <c r="M29" s="379"/>
      <c r="N29" s="384"/>
      <c r="O29" s="90" t="str">
        <f t="shared" si="13"/>
        <v>Introducir Meta e Resultado</v>
      </c>
    </row>
    <row r="30" spans="1:15" ht="55.2">
      <c r="A30" s="56" t="s">
        <v>84</v>
      </c>
      <c r="B30" s="93" t="s">
        <v>91</v>
      </c>
      <c r="C30" s="93" t="s">
        <v>150</v>
      </c>
      <c r="D30" s="447" t="s">
        <v>448</v>
      </c>
      <c r="E30" s="379"/>
      <c r="F30" s="384">
        <v>0.89288849868305498</v>
      </c>
      <c r="G30" s="90" t="str">
        <f>+IF(AND(ISBLANK(E30),ISBLANK(F30)),"Introducir Meta e Resultado",IF(ISBLANK(E30),"No hay Meta",IF(ISBLANK(F30),"Introducir Resultado",IF(F30&gt;=E30,"Meta Conseguida","Meta Non Conseguida"))))</f>
        <v>No hay Meta</v>
      </c>
      <c r="I30" s="379"/>
      <c r="J30" s="384"/>
      <c r="K30" s="90" t="str">
        <f t="shared" si="12"/>
        <v>Introducir Meta e Resultado</v>
      </c>
      <c r="M30" s="379"/>
      <c r="N30" s="384"/>
      <c r="O30" s="90" t="str">
        <f t="shared" si="13"/>
        <v>Introducir Meta e Resultado</v>
      </c>
    </row>
    <row r="31" spans="1:15" ht="41.4">
      <c r="A31" s="56" t="s">
        <v>85</v>
      </c>
      <c r="B31" s="93" t="s">
        <v>267</v>
      </c>
      <c r="C31" s="93" t="s">
        <v>150</v>
      </c>
      <c r="D31" s="448" t="s">
        <v>182</v>
      </c>
      <c r="E31" s="386" t="s">
        <v>167</v>
      </c>
      <c r="F31" s="387" t="s">
        <v>167</v>
      </c>
      <c r="G31" s="201" t="s">
        <v>167</v>
      </c>
      <c r="I31" s="386" t="s">
        <v>167</v>
      </c>
      <c r="J31" s="387" t="s">
        <v>167</v>
      </c>
      <c r="K31" s="201" t="s">
        <v>167</v>
      </c>
      <c r="M31" s="386" t="s">
        <v>167</v>
      </c>
      <c r="N31" s="387" t="s">
        <v>167</v>
      </c>
      <c r="O31" s="201" t="s">
        <v>167</v>
      </c>
    </row>
    <row r="32" spans="1:15" ht="41.4">
      <c r="A32" s="56" t="s">
        <v>86</v>
      </c>
      <c r="B32" s="93" t="s">
        <v>318</v>
      </c>
      <c r="C32" s="93" t="s">
        <v>150</v>
      </c>
      <c r="D32" s="447" t="s">
        <v>688</v>
      </c>
      <c r="E32" s="379"/>
      <c r="F32" s="384">
        <f>+MIN(Anexos!$R$406:$R$500)</f>
        <v>0.33333333333333298</v>
      </c>
      <c r="G32" s="90" t="str">
        <f>+IF(AND(ISBLANK(E32),ISBLANK(F32)),"Introducir Meta e Resultado",IF(ISBLANK(E32),"No hay Meta",IF(ISBLANK(F32),"Introducir Resultado",IF(F32&gt;=E32,"Meta Conseguida","Meta Non Conseguida"))))</f>
        <v>No hay Meta</v>
      </c>
      <c r="I32" s="379"/>
      <c r="J32" s="384">
        <f>+MIN(Anexos!$AR$406:$AR$500)</f>
        <v>0</v>
      </c>
      <c r="K32" s="90" t="str">
        <f t="shared" ref="K32" si="14">+IF(AND(ISBLANK(I32),ISBLANK(J32)),"Introducir Meta e Resultado",IF(ISBLANK(I32),"Introducir Meta",IF(ISBLANK(J32),"Introducir Resultado",IF(J32&gt;=I32,"Meta Conseguida","Meta Non Conseguida"))))</f>
        <v>Introducir Meta</v>
      </c>
      <c r="M32" s="379"/>
      <c r="N32" s="384">
        <f>+MIN(Anexos!$BR$406:$BR$500)</f>
        <v>0</v>
      </c>
      <c r="O32" s="90" t="str">
        <f t="shared" ref="O32:O33" si="15">+IF(AND(ISBLANK(M32),ISBLANK(N32)),"Introducir Meta e Resultado",IF(ISBLANK(M32),"Introducir Meta",IF(ISBLANK(N32),"Introducir Resultado",IF(N32&gt;=M32,"Meta Conseguida","Meta Non Conseguida"))))</f>
        <v>Introducir Meta</v>
      </c>
    </row>
    <row r="33" spans="1:15" ht="55.2">
      <c r="A33" s="56" t="s">
        <v>159</v>
      </c>
      <c r="B33" s="93" t="s">
        <v>684</v>
      </c>
      <c r="C33" s="93" t="s">
        <v>150</v>
      </c>
      <c r="D33" s="447" t="s">
        <v>685</v>
      </c>
      <c r="E33" s="388"/>
      <c r="F33" s="384">
        <f>Anexos!$V$403</f>
        <v>0.86956521739130432</v>
      </c>
      <c r="G33" s="90" t="str">
        <f>+IF(AND(ISBLANK(E33),ISBLANK(F33)),"Introducir Meta e Resultado",IF(ISBLANK(E33),"No hay Meta",IF(ISBLANK(F33),"Introducir Resultado",IF(F33&gt;=E33,"Meta Conseguida","Meta Non Conseguida"))))</f>
        <v>No hay Meta</v>
      </c>
      <c r="H33" s="283"/>
      <c r="I33" s="388"/>
      <c r="J33" s="384">
        <f>Anexos!$AV$403</f>
        <v>0</v>
      </c>
      <c r="K33" s="90" t="str">
        <f>+IF(AND(ISBLANK(I33),ISBLANK(J33)),"Introducir Meta e Resultado",IF(ISBLANK(I33),"Introducir Meta",IF(ISBLANK(J33),"Introducir Resultado",IF(J33&gt;=I33,"Meta Conseguida","Meta Non Conseguida"))))</f>
        <v>Introducir Meta</v>
      </c>
      <c r="M33" s="388"/>
      <c r="N33" s="384">
        <f>Anexos!$BV$403</f>
        <v>0</v>
      </c>
      <c r="O33" s="90" t="str">
        <f t="shared" si="15"/>
        <v>Introducir Meta</v>
      </c>
    </row>
    <row r="34" spans="1:15" ht="41.4">
      <c r="A34" s="56" t="s">
        <v>160</v>
      </c>
      <c r="B34" s="93" t="s">
        <v>163</v>
      </c>
      <c r="C34" s="93" t="s">
        <v>150</v>
      </c>
      <c r="D34" s="448" t="s">
        <v>183</v>
      </c>
      <c r="E34" s="386" t="s">
        <v>167</v>
      </c>
      <c r="F34" s="387" t="s">
        <v>167</v>
      </c>
      <c r="G34" s="201" t="s">
        <v>167</v>
      </c>
      <c r="I34" s="386" t="s">
        <v>167</v>
      </c>
      <c r="J34" s="387" t="s">
        <v>167</v>
      </c>
      <c r="K34" s="201" t="s">
        <v>167</v>
      </c>
      <c r="M34" s="386" t="s">
        <v>167</v>
      </c>
      <c r="N34" s="387" t="s">
        <v>167</v>
      </c>
      <c r="O34" s="201" t="s">
        <v>167</v>
      </c>
    </row>
    <row r="35" spans="1:15" ht="27.6">
      <c r="A35" s="56" t="s">
        <v>161</v>
      </c>
      <c r="B35" s="93" t="s">
        <v>319</v>
      </c>
      <c r="C35" s="93" t="s">
        <v>150</v>
      </c>
      <c r="D35" s="447" t="s">
        <v>689</v>
      </c>
      <c r="E35" s="379"/>
      <c r="F35" s="384">
        <f>+MIN(Anexos!$Q$406:$Q$500)</f>
        <v>0.5</v>
      </c>
      <c r="G35" s="90" t="str">
        <f>+IF(AND(ISBLANK(E35),ISBLANK(F35)),"Introducir Meta e Resultado",IF(ISBLANK(E35),"No hay Meta",IF(ISBLANK(F35),"Introducir Resultado",IF(F35&gt;=E35,"Meta Conseguida","Meta Non Conseguida"))))</f>
        <v>No hay Meta</v>
      </c>
      <c r="H35" s="283"/>
      <c r="I35" s="379"/>
      <c r="J35" s="384">
        <f>+MIN(Anexos!$AQ$406:$AQ$500)</f>
        <v>0</v>
      </c>
      <c r="K35" s="90" t="str">
        <f>+IF(AND(ISBLANK(I35),ISBLANK(J35)),"Introducir Meta e Resultado",IF(ISBLANK(I35),"Introducir Meta",IF(ISBLANK(J35),"Introducir Resultado",IF(J35&gt;=I35,"Meta Conseguida","Meta Non Conseguida"))))</f>
        <v>Introducir Meta</v>
      </c>
      <c r="M35" s="379"/>
      <c r="N35" s="384">
        <f>+MIN(Anexos!$BQ$406:$BQ$500)</f>
        <v>0</v>
      </c>
      <c r="O35" s="90" t="str">
        <f t="shared" ref="O35:O36" si="16">+IF(AND(ISBLANK(M35),ISBLANK(N35)),"Introducir Meta e Resultado",IF(ISBLANK(M35),"Introducir Meta",IF(ISBLANK(N35),"Introducir Resultado",IF(N35&gt;=M35,"Meta Conseguida","Meta Non Conseguida"))))</f>
        <v>Introducir Meta</v>
      </c>
    </row>
    <row r="36" spans="1:15" ht="55.2">
      <c r="A36" s="57" t="s">
        <v>162</v>
      </c>
      <c r="B36" s="94" t="s">
        <v>686</v>
      </c>
      <c r="C36" s="94" t="s">
        <v>150</v>
      </c>
      <c r="D36" s="449" t="s">
        <v>687</v>
      </c>
      <c r="E36" s="388"/>
      <c r="F36" s="384">
        <f>Anexos!$U$403</f>
        <v>0.73913043478260865</v>
      </c>
      <c r="G36" s="90" t="str">
        <f>+IF(AND(ISBLANK(E36),ISBLANK(F36)),"Introducir Meta e Resultado",IF(ISBLANK(E36),"No hay Meta",IF(ISBLANK(F36),"Introducir Resultado",IF(F36&gt;=E36,"Meta Conseguida","Meta Non Conseguida"))))</f>
        <v>No hay Meta</v>
      </c>
      <c r="H36" s="283"/>
      <c r="I36" s="388"/>
      <c r="J36" s="384">
        <f>Anexos!$AU$403</f>
        <v>0</v>
      </c>
      <c r="K36" s="90" t="str">
        <f>+IF(AND(ISBLANK(I36),ISBLANK(J36)),"Introducir Meta e Resultado",IF(ISBLANK(I36),"Introducir Meta",IF(ISBLANK(J36),"Introducir Resultado",IF(J36&gt;=I36,"Meta Conseguida","Meta Non Conseguida"))))</f>
        <v>Introducir Meta</v>
      </c>
      <c r="M36" s="388"/>
      <c r="N36" s="384">
        <f>Anexos!$BU$403</f>
        <v>0</v>
      </c>
      <c r="O36" s="90" t="str">
        <f t="shared" si="16"/>
        <v>Introducir Meta</v>
      </c>
    </row>
    <row r="37" spans="1:15" ht="36">
      <c r="A37" s="105" t="s">
        <v>15</v>
      </c>
      <c r="B37" s="99" t="s">
        <v>92</v>
      </c>
      <c r="C37" s="99" t="s">
        <v>306</v>
      </c>
      <c r="D37" s="444" t="s">
        <v>348</v>
      </c>
      <c r="E37" s="445">
        <f>+COUNTA(E38:E40)</f>
        <v>3</v>
      </c>
      <c r="F37" s="446">
        <f>+COUNTIF(G38:G40,"Meta Conseguida")</f>
        <v>3</v>
      </c>
      <c r="G37" s="92" t="str">
        <f>+IF(F37=0,"Ningunha Meta Alcanzada",IF(F37&gt;=E37,"Meta Totalmente Alcanzada",IF(F37&gt;0,"Meta Parcialmente Alcanzada")))</f>
        <v>Meta Totalmente Alcanzada</v>
      </c>
      <c r="H37" s="283"/>
      <c r="I37" s="445">
        <f>+COUNTA(I38:I40)</f>
        <v>0</v>
      </c>
      <c r="J37" s="446">
        <f>+COUNTIF(K38:K40,"Meta Conseguida")</f>
        <v>0</v>
      </c>
      <c r="K37" s="92" t="str">
        <f>+IF(J37=0,"Ningunha Meta Alcanzada",IF(J37&gt;=I37,"Meta Totalmente Alcanzada",IF(J37&gt;0,"Meta Parcialmente Alcanzada")))</f>
        <v>Ningunha Meta Alcanzada</v>
      </c>
      <c r="M37" s="445">
        <f>+COUNTA(M38:M40)</f>
        <v>0</v>
      </c>
      <c r="N37" s="446">
        <f>+COUNTIF(O38:O40,"Meta Conseguida")</f>
        <v>0</v>
      </c>
      <c r="O37" s="92" t="str">
        <f>+IF(N37=0,"Ningunha Meta Alcanzada",IF(N37&gt;=M37,"Meta Totalmente Alcanzada",IF(N37&gt;0,"Meta Parcialmente Alcanzada")))</f>
        <v>Ningunha Meta Alcanzada</v>
      </c>
    </row>
    <row r="38" spans="1:15" ht="55.2">
      <c r="A38" s="56" t="s">
        <v>93</v>
      </c>
      <c r="B38" s="93" t="s">
        <v>170</v>
      </c>
      <c r="C38" s="93" t="s">
        <v>306</v>
      </c>
      <c r="D38" s="447" t="s">
        <v>320</v>
      </c>
      <c r="E38" s="379" t="s">
        <v>167</v>
      </c>
      <c r="F38" s="384" t="s">
        <v>167</v>
      </c>
      <c r="G38" s="90" t="str">
        <f t="shared" ref="G38:G40" si="17">+IF(AND(ISBLANK(E38),ISBLANK(F38)),"Introducir Meta e Resultado",IF(ISBLANK(E38),"Introducir Meta",IF(ISBLANK(F38),"Introducir Resultado",IF(F38&gt;=E38,"Meta Conseguida","Meta Non Conseguida"))))</f>
        <v>Meta Conseguida</v>
      </c>
      <c r="I38" s="379"/>
      <c r="J38" s="384"/>
      <c r="K38" s="90" t="str">
        <f t="shared" ref="K38:K40" si="18">+IF(AND(ISBLANK(I38),ISBLANK(J38)),"Introducir Meta e Resultado",IF(ISBLANK(I38),"Introducir Meta",IF(ISBLANK(J38),"Introducir Resultado",IF(J38&gt;=I38,"Meta Conseguida","Meta Non Conseguida"))))</f>
        <v>Introducir Meta e Resultado</v>
      </c>
      <c r="M38" s="379"/>
      <c r="N38" s="384"/>
      <c r="O38" s="90" t="str">
        <f t="shared" ref="O38:O40" si="19">+IF(AND(ISBLANK(M38),ISBLANK(N38)),"Introducir Meta e Resultado",IF(ISBLANK(M38),"Introducir Meta",IF(ISBLANK(N38),"Introducir Resultado",IF(N38&gt;=M38,"Meta Conseguida","Meta Non Conseguida"))))</f>
        <v>Introducir Meta e Resultado</v>
      </c>
    </row>
    <row r="39" spans="1:15" ht="55.2">
      <c r="A39" s="56" t="s">
        <v>94</v>
      </c>
      <c r="B39" s="93" t="s">
        <v>171</v>
      </c>
      <c r="C39" s="93" t="s">
        <v>306</v>
      </c>
      <c r="D39" s="447" t="s">
        <v>320</v>
      </c>
      <c r="E39" s="379" t="s">
        <v>167</v>
      </c>
      <c r="F39" s="384" t="s">
        <v>167</v>
      </c>
      <c r="G39" s="90" t="str">
        <f t="shared" si="17"/>
        <v>Meta Conseguida</v>
      </c>
      <c r="I39" s="379"/>
      <c r="J39" s="384"/>
      <c r="K39" s="90" t="str">
        <f t="shared" si="18"/>
        <v>Introducir Meta e Resultado</v>
      </c>
      <c r="M39" s="379"/>
      <c r="N39" s="384"/>
      <c r="O39" s="90" t="str">
        <f t="shared" si="19"/>
        <v>Introducir Meta e Resultado</v>
      </c>
    </row>
    <row r="40" spans="1:15" ht="55.2">
      <c r="A40" s="56" t="s">
        <v>95</v>
      </c>
      <c r="B40" s="93" t="s">
        <v>172</v>
      </c>
      <c r="C40" s="93" t="s">
        <v>306</v>
      </c>
      <c r="D40" s="447" t="s">
        <v>321</v>
      </c>
      <c r="E40" s="379" t="s">
        <v>167</v>
      </c>
      <c r="F40" s="384" t="s">
        <v>167</v>
      </c>
      <c r="G40" s="90" t="str">
        <f t="shared" si="17"/>
        <v>Meta Conseguida</v>
      </c>
      <c r="I40" s="379"/>
      <c r="J40" s="384"/>
      <c r="K40" s="90" t="str">
        <f t="shared" si="18"/>
        <v>Introducir Meta e Resultado</v>
      </c>
      <c r="M40" s="379"/>
      <c r="N40" s="384"/>
      <c r="O40" s="90" t="str">
        <f t="shared" si="19"/>
        <v>Introducir Meta e Resultado</v>
      </c>
    </row>
    <row r="41" spans="1:15" ht="41.4">
      <c r="A41" s="106" t="s">
        <v>18</v>
      </c>
      <c r="B41" s="107" t="s">
        <v>40</v>
      </c>
      <c r="C41" s="107" t="s">
        <v>150</v>
      </c>
      <c r="D41" s="450" t="s">
        <v>322</v>
      </c>
      <c r="E41" s="389" t="s">
        <v>167</v>
      </c>
      <c r="F41" s="390" t="s">
        <v>167</v>
      </c>
      <c r="G41" s="95" t="str">
        <f>+IF(ISBLANK(F41),"Introducir Resultado","Indicador Completado")</f>
        <v>Indicador Completado</v>
      </c>
      <c r="H41" s="283"/>
      <c r="I41" s="389" t="s">
        <v>167</v>
      </c>
      <c r="J41" s="390"/>
      <c r="K41" s="95" t="str">
        <f>+IF(ISBLANK(J41),"Introducir Resultado","Indicador Completado")</f>
        <v>Introducir Resultado</v>
      </c>
      <c r="M41" s="389" t="s">
        <v>167</v>
      </c>
      <c r="N41" s="390"/>
      <c r="O41" s="95" t="str">
        <f>+IF(ISBLANK(N41),"Introducir Resultado","Indicador Completado")</f>
        <v>Introducir Resultado</v>
      </c>
    </row>
    <row r="42" spans="1:15" ht="27.6">
      <c r="A42" s="106" t="s">
        <v>19</v>
      </c>
      <c r="B42" s="107" t="s">
        <v>130</v>
      </c>
      <c r="C42" s="107" t="s">
        <v>11</v>
      </c>
      <c r="D42" s="451" t="s">
        <v>323</v>
      </c>
      <c r="E42" s="391" t="s">
        <v>167</v>
      </c>
      <c r="F42" s="392" t="s">
        <v>167</v>
      </c>
      <c r="G42" s="178" t="s">
        <v>167</v>
      </c>
      <c r="H42" s="283"/>
      <c r="I42" s="391" t="s">
        <v>167</v>
      </c>
      <c r="J42" s="392" t="s">
        <v>167</v>
      </c>
      <c r="K42" s="178" t="s">
        <v>167</v>
      </c>
      <c r="M42" s="391" t="s">
        <v>167</v>
      </c>
      <c r="N42" s="392" t="s">
        <v>167</v>
      </c>
      <c r="O42" s="178" t="s">
        <v>167</v>
      </c>
    </row>
    <row r="43" spans="1:15" s="53" customFormat="1" ht="18.75" customHeight="1">
      <c r="A43" s="174"/>
      <c r="B43" s="23"/>
      <c r="C43" s="23"/>
      <c r="D43" s="452"/>
      <c r="E43" s="349"/>
      <c r="F43" s="393"/>
      <c r="G43" s="27"/>
      <c r="H43" s="2"/>
      <c r="I43" s="349"/>
      <c r="J43" s="393"/>
      <c r="K43" s="27"/>
      <c r="L43" s="2"/>
      <c r="M43" s="349"/>
      <c r="N43" s="393"/>
      <c r="O43" s="27"/>
    </row>
    <row r="44" spans="1:15" ht="18.75" customHeight="1">
      <c r="A44" s="58" t="s">
        <v>20</v>
      </c>
      <c r="B44" s="37"/>
      <c r="C44" s="37"/>
      <c r="D44" s="453"/>
      <c r="E44" s="351"/>
      <c r="F44" s="351"/>
      <c r="G44" s="39"/>
      <c r="H44" s="53"/>
      <c r="I44" s="351"/>
      <c r="J44" s="351"/>
      <c r="K44" s="39"/>
      <c r="L44" s="53"/>
      <c r="M44" s="351"/>
      <c r="N44" s="351"/>
      <c r="O44" s="39"/>
    </row>
    <row r="45" spans="1:15" ht="42" customHeight="1">
      <c r="A45" s="174"/>
      <c r="B45" s="175"/>
      <c r="C45" s="175"/>
      <c r="D45" s="454"/>
      <c r="E45" s="393"/>
      <c r="F45" s="393"/>
      <c r="G45" s="27"/>
      <c r="I45" s="393"/>
      <c r="J45" s="393"/>
      <c r="K45" s="27"/>
      <c r="M45" s="393"/>
      <c r="N45" s="393"/>
      <c r="O45" s="27"/>
    </row>
    <row r="46" spans="1:15" ht="36">
      <c r="A46" s="105" t="s">
        <v>132</v>
      </c>
      <c r="B46" s="99" t="s">
        <v>324</v>
      </c>
      <c r="C46" s="99" t="s">
        <v>45</v>
      </c>
      <c r="D46" s="455" t="s">
        <v>349</v>
      </c>
      <c r="E46" s="456">
        <f>+COUNTA(E47:E51)</f>
        <v>5</v>
      </c>
      <c r="F46" s="446">
        <f>+COUNTIF(G47:G51,"Meta Conseguida")</f>
        <v>5</v>
      </c>
      <c r="G46" s="92" t="str">
        <f>+IF(F46=0,"Ningunha Meta Alcanzada",IF(F46&gt;=E46,"Meta Totalmente Alcanzada",IF(F46&gt;0,"Meta Parcialmente Alcanzada")))</f>
        <v>Meta Totalmente Alcanzada</v>
      </c>
      <c r="H46" s="283"/>
      <c r="I46" s="456">
        <f>+COUNTA(I47:I51)</f>
        <v>0</v>
      </c>
      <c r="J46" s="446">
        <f>+COUNTIF(K47:K51,"Meta Conseguida")</f>
        <v>0</v>
      </c>
      <c r="K46" s="92" t="str">
        <f>+IF(J46=0,"Ningunha Meta Alcanzada",IF(J46&gt;=I46,"Meta Totalmente Alcanzada",IF(J46&gt;0,"Meta Parcialmente Alcanzada")))</f>
        <v>Ningunha Meta Alcanzada</v>
      </c>
      <c r="M46" s="456">
        <f>+COUNTA(M47:M51)</f>
        <v>0</v>
      </c>
      <c r="N46" s="446">
        <f>+COUNTIF(O47:O51,"Meta Conseguida")</f>
        <v>0</v>
      </c>
      <c r="O46" s="92" t="str">
        <f>+IF(N46=0,"Ningunha Meta Alcanzada",IF(N46&gt;=M46,"Meta Totalmente Alcanzada",IF(N46&gt;0,"Meta Parcialmente Alcanzada")))</f>
        <v>Ningunha Meta Alcanzada</v>
      </c>
    </row>
    <row r="47" spans="1:15" ht="82.8">
      <c r="A47" s="59" t="s">
        <v>133</v>
      </c>
      <c r="B47" s="93" t="s">
        <v>199</v>
      </c>
      <c r="C47" s="93" t="s">
        <v>45</v>
      </c>
      <c r="D47" s="457" t="s">
        <v>452</v>
      </c>
      <c r="E47" s="483">
        <v>3</v>
      </c>
      <c r="F47" s="490" t="s">
        <v>167</v>
      </c>
      <c r="G47" s="90" t="str">
        <f t="shared" ref="G47:G51" si="20">+IF(AND(ISBLANK(E47),ISBLANK(F47)),"Introducir Meta e Resultado",IF(ISBLANK(E47),"Introducir Meta",IF(ISBLANK(F47),"Introducir Resultado",IF(F47&gt;=E47,"Meta Conseguida","Meta Non Conseguida"))))</f>
        <v>Meta Conseguida</v>
      </c>
      <c r="H47" s="283"/>
      <c r="I47" s="483"/>
      <c r="J47" s="484"/>
      <c r="K47" s="90" t="str">
        <f t="shared" ref="K47:K51" si="21">+IF(AND(ISBLANK(I47),ISBLANK(J47)),"Introducir Meta e Resultado",IF(ISBLANK(I47),"Introducir Meta",IF(ISBLANK(J47),"Introducir Resultado",IF(J47&gt;=I47,"Meta Conseguida","Meta Non Conseguida"))))</f>
        <v>Introducir Meta e Resultado</v>
      </c>
      <c r="M47" s="483"/>
      <c r="N47" s="484"/>
      <c r="O47" s="90" t="str">
        <f t="shared" ref="O47:O51" si="22">+IF(AND(ISBLANK(M47),ISBLANK(N47)),"Introducir Meta e Resultado",IF(ISBLANK(M47),"Introducir Meta",IF(ISBLANK(N47),"Introducir Resultado",IF(N47&gt;=M47,"Meta Conseguida","Meta Non Conseguida"))))</f>
        <v>Introducir Meta e Resultado</v>
      </c>
    </row>
    <row r="48" spans="1:15" ht="110.4">
      <c r="A48" s="59" t="s">
        <v>134</v>
      </c>
      <c r="B48" s="93" t="s">
        <v>190</v>
      </c>
      <c r="C48" s="93" t="s">
        <v>45</v>
      </c>
      <c r="D48" s="457" t="s">
        <v>453</v>
      </c>
      <c r="E48" s="485">
        <v>3.7</v>
      </c>
      <c r="F48" s="484">
        <v>4.5478260869565217</v>
      </c>
      <c r="G48" s="90" t="str">
        <f t="shared" si="20"/>
        <v>Meta Conseguida</v>
      </c>
      <c r="H48" s="283"/>
      <c r="I48" s="485"/>
      <c r="J48" s="484"/>
      <c r="K48" s="90" t="str">
        <f t="shared" si="21"/>
        <v>Introducir Meta e Resultado</v>
      </c>
      <c r="M48" s="485"/>
      <c r="N48" s="484"/>
      <c r="O48" s="90" t="str">
        <f t="shared" si="22"/>
        <v>Introducir Meta e Resultado</v>
      </c>
    </row>
    <row r="49" spans="1:15" ht="82.8">
      <c r="A49" s="59" t="s">
        <v>135</v>
      </c>
      <c r="B49" s="93" t="s">
        <v>325</v>
      </c>
      <c r="C49" s="93" t="s">
        <v>45</v>
      </c>
      <c r="D49" s="457" t="s">
        <v>454</v>
      </c>
      <c r="E49" s="485">
        <v>3</v>
      </c>
      <c r="F49" s="490" t="s">
        <v>167</v>
      </c>
      <c r="G49" s="90" t="str">
        <f t="shared" si="20"/>
        <v>Meta Conseguida</v>
      </c>
      <c r="H49" s="283"/>
      <c r="I49" s="485"/>
      <c r="J49" s="484"/>
      <c r="K49" s="90" t="str">
        <f t="shared" si="21"/>
        <v>Introducir Meta e Resultado</v>
      </c>
      <c r="M49" s="485"/>
      <c r="N49" s="484"/>
      <c r="O49" s="90" t="str">
        <f t="shared" si="22"/>
        <v>Introducir Meta e Resultado</v>
      </c>
    </row>
    <row r="50" spans="1:15" ht="110.4">
      <c r="A50" s="59" t="s">
        <v>136</v>
      </c>
      <c r="B50" s="93" t="s">
        <v>386</v>
      </c>
      <c r="C50" s="93" t="s">
        <v>45</v>
      </c>
      <c r="D50" s="458" t="s">
        <v>455</v>
      </c>
      <c r="E50" s="485">
        <v>3</v>
      </c>
      <c r="F50" s="484">
        <v>3.0333333333333332</v>
      </c>
      <c r="G50" s="90" t="str">
        <f t="shared" ref="G50" si="23">+IF(AND(ISBLANK(E50),ISBLANK(F50)),"Introducir Meta e Resultado",IF(ISBLANK(E50),"Introducir Meta",IF(ISBLANK(F50),"Introducir Resultado",IF(F50&gt;=E50,"Meta Conseguida","Meta Non Conseguida"))))</f>
        <v>Meta Conseguida</v>
      </c>
      <c r="H50" s="283"/>
      <c r="I50" s="485"/>
      <c r="J50" s="484"/>
      <c r="K50" s="90" t="str">
        <f t="shared" ref="K50" si="24">+IF(AND(ISBLANK(I50),ISBLANK(J50)),"Introducir Meta e Resultado",IF(ISBLANK(I50),"Introducir Meta",IF(ISBLANK(J50),"Introducir Resultado",IF(J50&gt;=I50,"Meta Conseguida","Meta Non Conseguida"))))</f>
        <v>Introducir Meta e Resultado</v>
      </c>
      <c r="M50" s="485"/>
      <c r="N50" s="484"/>
      <c r="O50" s="90" t="str">
        <f t="shared" ref="O50" si="25">+IF(AND(ISBLANK(M50),ISBLANK(N50)),"Introducir Meta e Resultado",IF(ISBLANK(M50),"Introducir Meta",IF(ISBLANK(N50),"Introducir Resultado",IF(N50&gt;=M50,"Meta Conseguida","Meta Non Conseguida"))))</f>
        <v>Introducir Meta e Resultado</v>
      </c>
    </row>
    <row r="51" spans="1:15" ht="82.8">
      <c r="A51" s="60" t="s">
        <v>436</v>
      </c>
      <c r="B51" s="94" t="s">
        <v>437</v>
      </c>
      <c r="C51" s="94" t="s">
        <v>45</v>
      </c>
      <c r="D51" s="458" t="s">
        <v>456</v>
      </c>
      <c r="E51" s="486">
        <v>3</v>
      </c>
      <c r="F51" s="487" t="s">
        <v>484</v>
      </c>
      <c r="G51" s="91" t="str">
        <f t="shared" si="20"/>
        <v>Meta Conseguida</v>
      </c>
      <c r="H51" s="283"/>
      <c r="I51" s="486"/>
      <c r="J51" s="487"/>
      <c r="K51" s="91" t="str">
        <f t="shared" si="21"/>
        <v>Introducir Meta e Resultado</v>
      </c>
      <c r="M51" s="486"/>
      <c r="N51" s="487"/>
      <c r="O51" s="91" t="str">
        <f t="shared" si="22"/>
        <v>Introducir Meta e Resultado</v>
      </c>
    </row>
    <row r="52" spans="1:15" ht="55.2">
      <c r="A52" s="106" t="s">
        <v>98</v>
      </c>
      <c r="B52" s="107" t="s">
        <v>41</v>
      </c>
      <c r="C52" s="107" t="s">
        <v>150</v>
      </c>
      <c r="D52" s="450" t="s">
        <v>457</v>
      </c>
      <c r="E52" s="396">
        <v>0.2</v>
      </c>
      <c r="F52" s="348">
        <v>0.28571428571428598</v>
      </c>
      <c r="G52" s="95" t="str">
        <f t="shared" ref="G52" si="26">+IF(AND(ISBLANK(E52),ISBLANK(F52)),"Introducir Meta e Resultado",IF(ISBLANK(E52),"Introducir Meta",IF(ISBLANK(F52),"Introducir Resultado",IF(F52&lt;=E52,"Meta Conseguida","Meta Non Conseguida"))))</f>
        <v>Meta Non Conseguida</v>
      </c>
      <c r="H52" s="283"/>
      <c r="I52" s="396"/>
      <c r="J52" s="348"/>
      <c r="K52" s="95" t="str">
        <f t="shared" ref="K52:K53" si="27">+IF(AND(ISBLANK(I52),ISBLANK(J52)),"Introducir Meta e Resultado",IF(ISBLANK(I52),"Introducir Meta",IF(ISBLANK(J52),"Introducir Resultado",IF(J52&lt;=I52,"Meta Conseguida","Meta Non Conseguida"))))</f>
        <v>Introducir Meta e Resultado</v>
      </c>
      <c r="M52" s="396"/>
      <c r="N52" s="348"/>
      <c r="O52" s="95" t="str">
        <f t="shared" ref="O52:O53" si="28">+IF(AND(ISBLANK(M52),ISBLANK(N52)),"Introducir Meta e Resultado",IF(ISBLANK(M52),"Introducir Meta",IF(ISBLANK(N52),"Introducir Resultado",IF(N52&lt;=M52,"Meta Conseguida","Meta Non Conseguida"))))</f>
        <v>Introducir Meta e Resultado</v>
      </c>
    </row>
    <row r="53" spans="1:15" ht="55.2">
      <c r="A53" s="106" t="s">
        <v>99</v>
      </c>
      <c r="B53" s="107" t="s">
        <v>42</v>
      </c>
      <c r="C53" s="107" t="s">
        <v>150</v>
      </c>
      <c r="D53" s="450" t="s">
        <v>458</v>
      </c>
      <c r="E53" s="396"/>
      <c r="F53" s="348">
        <v>0.14285714285714299</v>
      </c>
      <c r="G53" s="95" t="str">
        <f>+IF(AND(ISBLANK(E53),ISBLANK(F53)),"Introducir Meta e Resultado",IF(ISBLANK(E53),"No hay Meta",IF(ISBLANK(F53),"Introducir Resultado",IF(F53&lt;=E53,"Meta Conseguida","Meta Non Conseguida"))))</f>
        <v>No hay Meta</v>
      </c>
      <c r="H53" s="283"/>
      <c r="I53" s="396"/>
      <c r="J53" s="348"/>
      <c r="K53" s="95" t="str">
        <f t="shared" si="27"/>
        <v>Introducir Meta e Resultado</v>
      </c>
      <c r="M53" s="396"/>
      <c r="N53" s="348"/>
      <c r="O53" s="95" t="str">
        <f t="shared" si="28"/>
        <v>Introducir Meta e Resultado</v>
      </c>
    </row>
    <row r="54" spans="1:15" ht="36">
      <c r="A54" s="105" t="s">
        <v>100</v>
      </c>
      <c r="B54" s="99" t="s">
        <v>21</v>
      </c>
      <c r="C54" s="99" t="s">
        <v>22</v>
      </c>
      <c r="D54" s="455" t="s">
        <v>350</v>
      </c>
      <c r="E54" s="456">
        <f>+COUNTA(E55:E58)</f>
        <v>4</v>
      </c>
      <c r="F54" s="446">
        <f>+COUNTIF(G55:G58,"Meta Conseguida")</f>
        <v>4</v>
      </c>
      <c r="G54" s="89" t="str">
        <f>+IF(F54=0,"Ningunha Meta Alcanzada",IF(F54&gt;=E54,"Meta Totalmente Alcanzada",IF(F54&gt;0,"Meta Parcialmente Alcanzada")))</f>
        <v>Meta Totalmente Alcanzada</v>
      </c>
      <c r="H54" s="283"/>
      <c r="I54" s="456">
        <f>+COUNTA(I55:I58)</f>
        <v>0</v>
      </c>
      <c r="J54" s="446">
        <f>+COUNTIF(K55:K58,"Meta Conseguida")</f>
        <v>0</v>
      </c>
      <c r="K54" s="89" t="str">
        <f>+IF(J54=0,"Ningunha Meta Alcanzada",IF(J54&gt;=I54,"Meta Totalmente Alcanzada",IF(J54&gt;0,"Meta Parcialmente Alcanzada")))</f>
        <v>Ningunha Meta Alcanzada</v>
      </c>
      <c r="M54" s="456">
        <f>+COUNTA(M55:M58)</f>
        <v>0</v>
      </c>
      <c r="N54" s="446">
        <f>+COUNTIF(O55:O58,"Meta Conseguida")</f>
        <v>0</v>
      </c>
      <c r="O54" s="89" t="str">
        <f>+IF(N54=0,"Ningunha Meta Alcanzada",IF(N54&gt;=M54,"Meta Totalmente Alcanzada",IF(N54&gt;0,"Meta Parcialmente Alcanzada")))</f>
        <v>Ningunha Meta Alcanzada</v>
      </c>
    </row>
    <row r="55" spans="1:15" ht="82.8">
      <c r="A55" s="59" t="s">
        <v>114</v>
      </c>
      <c r="B55" s="93" t="s">
        <v>198</v>
      </c>
      <c r="C55" s="93" t="s">
        <v>22</v>
      </c>
      <c r="D55" s="457" t="s">
        <v>459</v>
      </c>
      <c r="E55" s="483">
        <v>3</v>
      </c>
      <c r="F55" s="490" t="s">
        <v>167</v>
      </c>
      <c r="G55" s="90" t="str">
        <f t="shared" ref="G55:G63" si="29">+IF(AND(ISBLANK(E55),ISBLANK(F55)),"Introducir Meta e Resultado",IF(ISBLANK(E55),"Introducir Meta",IF(ISBLANK(F55),"Introducir Resultado",IF(F55&gt;=E55,"Meta Conseguida","Meta Non Conseguida"))))</f>
        <v>Meta Conseguida</v>
      </c>
      <c r="H55" s="283"/>
      <c r="I55" s="483"/>
      <c r="J55" s="484"/>
      <c r="K55" s="90" t="str">
        <f t="shared" ref="K55:K58" si="30">+IF(AND(ISBLANK(I55),ISBLANK(J55)),"Introducir Meta e Resultado",IF(ISBLANK(I55),"Introducir Meta",IF(ISBLANK(J55),"Introducir Resultado",IF(J55&gt;=I55,"Meta Conseguida","Meta Non Conseguida"))))</f>
        <v>Introducir Meta e Resultado</v>
      </c>
      <c r="M55" s="483"/>
      <c r="N55" s="484"/>
      <c r="O55" s="90" t="str">
        <f t="shared" ref="O55:O58" si="31">+IF(AND(ISBLANK(M55),ISBLANK(N55)),"Introducir Meta e Resultado",IF(ISBLANK(M55),"Introducir Meta",IF(ISBLANK(N55),"Introducir Resultado",IF(N55&gt;=M55,"Meta Conseguida","Meta Non Conseguida"))))</f>
        <v>Introducir Meta e Resultado</v>
      </c>
    </row>
    <row r="56" spans="1:15" ht="110.4">
      <c r="A56" s="59" t="s">
        <v>115</v>
      </c>
      <c r="B56" s="93" t="s">
        <v>189</v>
      </c>
      <c r="C56" s="93" t="s">
        <v>22</v>
      </c>
      <c r="D56" s="457" t="s">
        <v>460</v>
      </c>
      <c r="E56" s="483">
        <v>3.7</v>
      </c>
      <c r="F56" s="484">
        <v>4.6862745098039218</v>
      </c>
      <c r="G56" s="90" t="str">
        <f t="shared" si="29"/>
        <v>Meta Conseguida</v>
      </c>
      <c r="H56" s="283"/>
      <c r="I56" s="483"/>
      <c r="J56" s="484"/>
      <c r="K56" s="90" t="str">
        <f t="shared" si="30"/>
        <v>Introducir Meta e Resultado</v>
      </c>
      <c r="M56" s="483"/>
      <c r="N56" s="484"/>
      <c r="O56" s="90" t="str">
        <f t="shared" si="31"/>
        <v>Introducir Meta e Resultado</v>
      </c>
    </row>
    <row r="57" spans="1:15" ht="82.8">
      <c r="A57" s="59" t="s">
        <v>116</v>
      </c>
      <c r="B57" s="93" t="s">
        <v>192</v>
      </c>
      <c r="C57" s="93" t="s">
        <v>22</v>
      </c>
      <c r="D57" s="457" t="s">
        <v>461</v>
      </c>
      <c r="E57" s="485">
        <v>3</v>
      </c>
      <c r="F57" s="484" t="s">
        <v>167</v>
      </c>
      <c r="G57" s="90" t="str">
        <f t="shared" si="29"/>
        <v>Meta Conseguida</v>
      </c>
      <c r="H57" s="283"/>
      <c r="I57" s="485"/>
      <c r="J57" s="484"/>
      <c r="K57" s="90" t="str">
        <f t="shared" si="30"/>
        <v>Introducir Meta e Resultado</v>
      </c>
      <c r="M57" s="485"/>
      <c r="N57" s="484"/>
      <c r="O57" s="90" t="str">
        <f t="shared" si="31"/>
        <v>Introducir Meta e Resultado</v>
      </c>
    </row>
    <row r="58" spans="1:15" ht="110.4">
      <c r="A58" s="60" t="s">
        <v>326</v>
      </c>
      <c r="B58" s="93" t="s">
        <v>387</v>
      </c>
      <c r="C58" s="94" t="s">
        <v>22</v>
      </c>
      <c r="D58" s="457" t="s">
        <v>462</v>
      </c>
      <c r="E58" s="486">
        <v>3</v>
      </c>
      <c r="F58" s="484">
        <v>4.25</v>
      </c>
      <c r="G58" s="91" t="str">
        <f t="shared" si="29"/>
        <v>Meta Conseguida</v>
      </c>
      <c r="H58" s="283"/>
      <c r="I58" s="486"/>
      <c r="J58" s="484"/>
      <c r="K58" s="91" t="str">
        <f t="shared" si="30"/>
        <v>Introducir Meta e Resultado</v>
      </c>
      <c r="M58" s="486"/>
      <c r="N58" s="484"/>
      <c r="O58" s="91" t="str">
        <f t="shared" si="31"/>
        <v>Introducir Meta e Resultado</v>
      </c>
    </row>
    <row r="59" spans="1:15" ht="36">
      <c r="A59" s="105" t="s">
        <v>101</v>
      </c>
      <c r="B59" s="99" t="s">
        <v>327</v>
      </c>
      <c r="C59" s="99" t="s">
        <v>23</v>
      </c>
      <c r="D59" s="455" t="s">
        <v>388</v>
      </c>
      <c r="E59" s="459">
        <f>+COUNTA(E60:E63)</f>
        <v>4</v>
      </c>
      <c r="F59" s="446">
        <f>+COUNTIF(G60:G63,"Meta Conseguida")</f>
        <v>4</v>
      </c>
      <c r="G59" s="92" t="str">
        <f>+IF(F59=0,"Ningunha Meta Alcanzada",IF(F59=E59,"Meta Totalmente Alcanzada",IF(F59&gt;0,"Meta Parcialmente Alcanzada")))</f>
        <v>Meta Totalmente Alcanzada</v>
      </c>
      <c r="H59" s="410"/>
      <c r="I59" s="459">
        <f>+COUNTA(I60:I63)</f>
        <v>0</v>
      </c>
      <c r="J59" s="446">
        <f>+COUNTIF(K60:K63,"Meta Conseguida")</f>
        <v>0</v>
      </c>
      <c r="K59" s="92" t="str">
        <f>+IF(J59=0,"Ningunha Meta Alcanzada",IF(J59=I59,"Meta Totalmente Alcanzada",IF(J59&gt;0,"Meta Parcialmente Alcanzada")))</f>
        <v>Ningunha Meta Alcanzada</v>
      </c>
      <c r="M59" s="459">
        <f>+COUNTA(M60:M63)</f>
        <v>0</v>
      </c>
      <c r="N59" s="446">
        <f>+COUNTIF(O60:O63,"Meta Conseguida")</f>
        <v>0</v>
      </c>
      <c r="O59" s="92" t="str">
        <f>+IF(N59=0,"Ningunha Meta Alcanzada",IF(N59=M59,"Meta Totalmente Alcanzada",IF(N59&gt;0,"Meta Parcialmente Alcanzada")))</f>
        <v>Ningunha Meta Alcanzada</v>
      </c>
    </row>
    <row r="60" spans="1:15" ht="82.8">
      <c r="A60" s="59" t="s">
        <v>117</v>
      </c>
      <c r="B60" s="93" t="s">
        <v>197</v>
      </c>
      <c r="C60" s="93" t="s">
        <v>23</v>
      </c>
      <c r="D60" s="457" t="s">
        <v>463</v>
      </c>
      <c r="E60" s="483">
        <v>3</v>
      </c>
      <c r="F60" s="484" t="s">
        <v>167</v>
      </c>
      <c r="G60" s="90" t="str">
        <f t="shared" si="29"/>
        <v>Meta Conseguida</v>
      </c>
      <c r="H60" s="283"/>
      <c r="I60" s="483"/>
      <c r="J60" s="484"/>
      <c r="K60" s="90" t="str">
        <f t="shared" ref="K60:K63" si="32">+IF(AND(ISBLANK(I60),ISBLANK(J60)),"Introducir Meta e Resultado",IF(ISBLANK(I60),"Introducir Meta",IF(ISBLANK(J60),"Introducir Resultado",IF(J60&gt;=I60,"Meta Conseguida","Meta Non Conseguida"))))</f>
        <v>Introducir Meta e Resultado</v>
      </c>
      <c r="M60" s="483"/>
      <c r="N60" s="484"/>
      <c r="O60" s="90" t="str">
        <f t="shared" ref="O60:O63" si="33">+IF(AND(ISBLANK(M60),ISBLANK(N60)),"Introducir Meta e Resultado",IF(ISBLANK(M60),"Introducir Meta",IF(ISBLANK(N60),"Introducir Resultado",IF(N60&gt;=M60,"Meta Conseguida","Meta Non Conseguida"))))</f>
        <v>Introducir Meta e Resultado</v>
      </c>
    </row>
    <row r="61" spans="1:15" ht="82.8">
      <c r="A61" s="59" t="s">
        <v>118</v>
      </c>
      <c r="B61" s="93" t="s">
        <v>373</v>
      </c>
      <c r="C61" s="93" t="s">
        <v>23</v>
      </c>
      <c r="D61" s="457" t="s">
        <v>464</v>
      </c>
      <c r="E61" s="483">
        <v>3.7</v>
      </c>
      <c r="F61" s="484">
        <v>4.6862745098039218</v>
      </c>
      <c r="G61" s="90" t="str">
        <f t="shared" si="29"/>
        <v>Meta Conseguida</v>
      </c>
      <c r="H61" s="283"/>
      <c r="I61" s="483"/>
      <c r="J61" s="484"/>
      <c r="K61" s="90" t="str">
        <f t="shared" si="32"/>
        <v>Introducir Meta e Resultado</v>
      </c>
      <c r="M61" s="483"/>
      <c r="N61" s="484"/>
      <c r="O61" s="90" t="str">
        <f t="shared" si="33"/>
        <v>Introducir Meta e Resultado</v>
      </c>
    </row>
    <row r="62" spans="1:15" ht="82.8">
      <c r="A62" s="59" t="s">
        <v>329</v>
      </c>
      <c r="B62" s="93" t="s">
        <v>328</v>
      </c>
      <c r="C62" s="93" t="s">
        <v>23</v>
      </c>
      <c r="D62" s="457" t="s">
        <v>465</v>
      </c>
      <c r="E62" s="483">
        <v>3</v>
      </c>
      <c r="F62" s="484" t="s">
        <v>167</v>
      </c>
      <c r="G62" s="90" t="str">
        <f t="shared" si="29"/>
        <v>Meta Conseguida</v>
      </c>
      <c r="H62" s="283"/>
      <c r="I62" s="483"/>
      <c r="J62" s="484"/>
      <c r="K62" s="90" t="str">
        <f t="shared" si="32"/>
        <v>Introducir Meta e Resultado</v>
      </c>
      <c r="M62" s="483"/>
      <c r="N62" s="484"/>
      <c r="O62" s="90" t="str">
        <f t="shared" si="33"/>
        <v>Introducir Meta e Resultado</v>
      </c>
    </row>
    <row r="63" spans="1:15" ht="82.8">
      <c r="A63" s="60" t="s">
        <v>374</v>
      </c>
      <c r="B63" s="93" t="s">
        <v>330</v>
      </c>
      <c r="C63" s="94" t="s">
        <v>23</v>
      </c>
      <c r="D63" s="458" t="s">
        <v>466</v>
      </c>
      <c r="E63" s="483">
        <v>3</v>
      </c>
      <c r="F63" s="484" t="s">
        <v>167</v>
      </c>
      <c r="G63" s="91" t="str">
        <f t="shared" si="29"/>
        <v>Meta Conseguida</v>
      </c>
      <c r="H63" s="283"/>
      <c r="I63" s="483"/>
      <c r="J63" s="484"/>
      <c r="K63" s="91" t="str">
        <f t="shared" si="32"/>
        <v>Introducir Meta e Resultado</v>
      </c>
      <c r="M63" s="483"/>
      <c r="N63" s="484"/>
      <c r="O63" s="91" t="str">
        <f t="shared" si="33"/>
        <v>Introducir Meta e Resultado</v>
      </c>
    </row>
    <row r="64" spans="1:15" ht="41.4">
      <c r="A64" s="106" t="s">
        <v>154</v>
      </c>
      <c r="B64" s="107" t="s">
        <v>208</v>
      </c>
      <c r="C64" s="98" t="s">
        <v>24</v>
      </c>
      <c r="D64" s="435" t="s">
        <v>331</v>
      </c>
      <c r="E64" s="368"/>
      <c r="F64" s="348">
        <v>0.08</v>
      </c>
      <c r="G64" s="89" t="str">
        <f>+IF(AND(ISBLANK(E64),ISBLANK(F64)),"Introducir Meta e Resultado",IF(ISBLANK(E64),"No hay Meta",IF(ISBLANK(F64),"Introducir Resultado",IF(F64&gt;=E64,"Meta Conseguida","Meta Non Conseguida"))))</f>
        <v>No hay Meta</v>
      </c>
      <c r="H64" s="285"/>
      <c r="I64" s="368"/>
      <c r="J64" s="348"/>
      <c r="K64" s="89" t="str">
        <f>+IF(AND(ISBLANK(I64),ISBLANK(J64)),"Introducir Meta e Resultado",IF(ISBLANK(I64),"Introducir Meta",IF(ISBLANK(J64),"Introducir Resultado",IF(J64&gt;=I64,"Meta Conseguida","Meta Non Conseguida"))))</f>
        <v>Introducir Meta e Resultado</v>
      </c>
      <c r="L64" s="3"/>
      <c r="M64" s="368"/>
      <c r="N64" s="348"/>
      <c r="O64" s="89" t="str">
        <f>+IF(AND(ISBLANK(M64),ISBLANK(N64)),"Introducir Meta e Resultado",IF(ISBLANK(M64),"Introducir Meta",IF(ISBLANK(N64),"Introducir Resultado",IF(N64&gt;=M64,"Meta Conseguida","Meta Non Conseguida"))))</f>
        <v>Introducir Meta e Resultado</v>
      </c>
    </row>
    <row r="65" spans="1:15" ht="36">
      <c r="A65" s="105" t="s">
        <v>102</v>
      </c>
      <c r="B65" s="99" t="s">
        <v>25</v>
      </c>
      <c r="C65" s="99" t="s">
        <v>164</v>
      </c>
      <c r="D65" s="455" t="s">
        <v>351</v>
      </c>
      <c r="E65" s="456">
        <f>+COUNTA(E66:E69)</f>
        <v>4</v>
      </c>
      <c r="F65" s="446">
        <f>+COUNTIF(G66:G69,"Meta Conseguida")</f>
        <v>4</v>
      </c>
      <c r="G65" s="92" t="str">
        <f>+IF(F65=0,"Ningunha Meta Alcanzada",IF(F65=E65,"Meta Totalmente Alcanzada",IF(F65&gt;0,"Meta Parcialmente Alcanzada")))</f>
        <v>Meta Totalmente Alcanzada</v>
      </c>
      <c r="H65" s="283"/>
      <c r="I65" s="456">
        <f>+COUNTA(I66:I69)</f>
        <v>0</v>
      </c>
      <c r="J65" s="446">
        <f>+COUNTIF(K66:K69,"Meta Conseguida")</f>
        <v>0</v>
      </c>
      <c r="K65" s="92" t="str">
        <f>+IF(J65=0,"Ningunha Meta Alcanzada",IF(J65=I65,"Meta Totalmente Alcanzada",IF(J65&gt;0,"Meta Parcialmente Alcanzada")))</f>
        <v>Ningunha Meta Alcanzada</v>
      </c>
      <c r="M65" s="456">
        <f>+COUNTA(M66:M69)</f>
        <v>0</v>
      </c>
      <c r="N65" s="446">
        <f>+COUNTIF(O66:O69,"Meta Conseguida")</f>
        <v>0</v>
      </c>
      <c r="O65" s="92" t="str">
        <f>+IF(N65=0,"Ningunha Meta Alcanzada",IF(N65=M65,"Meta Totalmente Alcanzada",IF(N65&gt;0,"Meta Parcialmente Alcanzada")))</f>
        <v>Ningunha Meta Alcanzada</v>
      </c>
    </row>
    <row r="66" spans="1:15" ht="96.6">
      <c r="A66" s="59" t="s">
        <v>119</v>
      </c>
      <c r="B66" s="93" t="s">
        <v>196</v>
      </c>
      <c r="C66" s="93" t="s">
        <v>164</v>
      </c>
      <c r="D66" s="457" t="s">
        <v>467</v>
      </c>
      <c r="E66" s="483">
        <v>3</v>
      </c>
      <c r="F66" s="484" t="s">
        <v>167</v>
      </c>
      <c r="G66" s="90" t="str">
        <f t="shared" ref="G66:G69" si="34">+IF(AND(ISBLANK(E66),ISBLANK(F66)),"Introducir Meta e Resultado",IF(ISBLANK(E66),"Introducir Meta",IF(ISBLANK(F66),"Introducir Resultado",IF(F66&gt;=E66,"Meta Conseguida","Meta Non Conseguida"))))</f>
        <v>Meta Conseguida</v>
      </c>
      <c r="H66" s="283"/>
      <c r="I66" s="483"/>
      <c r="J66" s="484"/>
      <c r="K66" s="90" t="str">
        <f t="shared" ref="K66:K69" si="35">+IF(AND(ISBLANK(I66),ISBLANK(J66)),"Introducir Meta e Resultado",IF(ISBLANK(I66),"Introducir Meta",IF(ISBLANK(J66),"Introducir Resultado",IF(J66&gt;=I66,"Meta Conseguida","Meta Non Conseguida"))))</f>
        <v>Introducir Meta e Resultado</v>
      </c>
      <c r="M66" s="483"/>
      <c r="N66" s="484"/>
      <c r="O66" s="90" t="str">
        <f t="shared" ref="O66:O69" si="36">+IF(AND(ISBLANK(M66),ISBLANK(N66)),"Introducir Meta e Resultado",IF(ISBLANK(M66),"Introducir Meta",IF(ISBLANK(N66),"Introducir Resultado",IF(N66&gt;=M66,"Meta Conseguida","Meta Non Conseguida"))))</f>
        <v>Introducir Meta e Resultado</v>
      </c>
    </row>
    <row r="67" spans="1:15" ht="49.5" customHeight="1">
      <c r="A67" s="59" t="s">
        <v>120</v>
      </c>
      <c r="B67" s="93" t="s">
        <v>193</v>
      </c>
      <c r="C67" s="93" t="s">
        <v>164</v>
      </c>
      <c r="D67" s="457" t="s">
        <v>468</v>
      </c>
      <c r="E67" s="483">
        <v>3.7</v>
      </c>
      <c r="F67" s="484">
        <v>4.5744680851063828</v>
      </c>
      <c r="G67" s="90" t="str">
        <f t="shared" si="34"/>
        <v>Meta Conseguida</v>
      </c>
      <c r="H67" s="283"/>
      <c r="I67" s="483"/>
      <c r="J67" s="484"/>
      <c r="K67" s="90" t="str">
        <f t="shared" si="35"/>
        <v>Introducir Meta e Resultado</v>
      </c>
      <c r="M67" s="483"/>
      <c r="N67" s="484"/>
      <c r="O67" s="90" t="str">
        <f t="shared" si="36"/>
        <v>Introducir Meta e Resultado</v>
      </c>
    </row>
    <row r="68" spans="1:15" ht="96.6">
      <c r="A68" s="59" t="s">
        <v>121</v>
      </c>
      <c r="B68" s="93" t="s">
        <v>194</v>
      </c>
      <c r="C68" s="93" t="s">
        <v>164</v>
      </c>
      <c r="D68" s="457" t="s">
        <v>469</v>
      </c>
      <c r="E68" s="483">
        <v>3</v>
      </c>
      <c r="F68" s="484" t="s">
        <v>167</v>
      </c>
      <c r="G68" s="90" t="str">
        <f t="shared" si="34"/>
        <v>Meta Conseguida</v>
      </c>
      <c r="H68" s="283"/>
      <c r="I68" s="483"/>
      <c r="J68" s="484"/>
      <c r="K68" s="90" t="str">
        <f t="shared" si="35"/>
        <v>Introducir Meta e Resultado</v>
      </c>
      <c r="M68" s="483"/>
      <c r="N68" s="484"/>
      <c r="O68" s="90" t="str">
        <f t="shared" si="36"/>
        <v>Introducir Meta e Resultado</v>
      </c>
    </row>
    <row r="69" spans="1:15" ht="110.4">
      <c r="A69" s="60" t="s">
        <v>122</v>
      </c>
      <c r="B69" s="94" t="s">
        <v>389</v>
      </c>
      <c r="C69" s="94" t="s">
        <v>164</v>
      </c>
      <c r="D69" s="457" t="s">
        <v>470</v>
      </c>
      <c r="E69" s="483">
        <v>3</v>
      </c>
      <c r="F69" s="484">
        <v>3</v>
      </c>
      <c r="G69" s="90" t="str">
        <f t="shared" si="34"/>
        <v>Meta Conseguida</v>
      </c>
      <c r="H69" s="283"/>
      <c r="I69" s="483"/>
      <c r="J69" s="484"/>
      <c r="K69" s="90" t="str">
        <f t="shared" si="35"/>
        <v>Introducir Meta e Resultado</v>
      </c>
      <c r="M69" s="483"/>
      <c r="N69" s="484"/>
      <c r="O69" s="90" t="str">
        <f t="shared" si="36"/>
        <v>Introducir Meta e Resultado</v>
      </c>
    </row>
    <row r="70" spans="1:15" ht="27.6">
      <c r="A70" s="106" t="s">
        <v>106</v>
      </c>
      <c r="B70" s="107" t="s">
        <v>311</v>
      </c>
      <c r="C70" s="107" t="s">
        <v>29</v>
      </c>
      <c r="D70" s="450" t="s">
        <v>312</v>
      </c>
      <c r="E70" s="389" t="s">
        <v>167</v>
      </c>
      <c r="F70" s="401">
        <v>0</v>
      </c>
      <c r="G70" s="95" t="str">
        <f>+IF(ISBLANK(F70),"Introducir Resultado","Indicador Completado")</f>
        <v>Indicador Completado</v>
      </c>
      <c r="H70" s="3"/>
      <c r="I70" s="389" t="s">
        <v>167</v>
      </c>
      <c r="J70" s="390"/>
      <c r="K70" s="95" t="str">
        <f>+IF(ISBLANK(J70),"Introducir Resultado","Indicador Completado")</f>
        <v>Introducir Resultado</v>
      </c>
      <c r="M70" s="389" t="s">
        <v>167</v>
      </c>
      <c r="N70" s="390"/>
      <c r="O70" s="95" t="str">
        <f>+IF(ISBLANK(N70),"Introducir Resultado","Indicador Completado")</f>
        <v>Introducir Resultado</v>
      </c>
    </row>
    <row r="71" spans="1:15" ht="82.8">
      <c r="A71" s="106" t="s">
        <v>107</v>
      </c>
      <c r="B71" s="107" t="s">
        <v>173</v>
      </c>
      <c r="C71" s="107" t="s">
        <v>31</v>
      </c>
      <c r="D71" s="450" t="s">
        <v>471</v>
      </c>
      <c r="E71" s="402">
        <v>6</v>
      </c>
      <c r="F71" s="401">
        <v>5.7328571592058504</v>
      </c>
      <c r="G71" s="89" t="str">
        <f>+IF(AND(ISBLANK(E71),ISBLANK(F71)),"Introducir Meta e Resultado",IF(ISBLANK(E71),"Introducir Meta",IF(ISBLANK(F71),"Introducir Resultado",IF(F71&gt;=E71,"Meta Conseguida","Meta Non Conseguida"))))</f>
        <v>Meta Non Conseguida</v>
      </c>
      <c r="H71" s="3"/>
      <c r="I71" s="402"/>
      <c r="J71" s="401"/>
      <c r="K71" s="89" t="str">
        <f>+IF(AND(ISBLANK(I71),ISBLANK(J71)),"Introducir Meta e Resultado",IF(ISBLANK(I71),"Introducir Meta",IF(ISBLANK(J71),"Introducir Resultado",IF(J71&gt;=I71,"Meta Conseguida","Meta Non Conseguida"))))</f>
        <v>Introducir Meta e Resultado</v>
      </c>
      <c r="M71" s="402"/>
      <c r="N71" s="401"/>
      <c r="O71" s="89" t="str">
        <f>+IF(AND(ISBLANK(M71),ISBLANK(N71)),"Introducir Meta e Resultado",IF(ISBLANK(M71),"Introducir Meta",IF(ISBLANK(N71),"Introducir Resultado",IF(N71&gt;=M71,"Meta Conseguida","Meta Non Conseguida"))))</f>
        <v>Introducir Meta e Resultado</v>
      </c>
    </row>
    <row r="72" spans="1:15" ht="27.6">
      <c r="A72" s="106" t="s">
        <v>108</v>
      </c>
      <c r="B72" s="107" t="s">
        <v>209</v>
      </c>
      <c r="C72" s="107" t="s">
        <v>23</v>
      </c>
      <c r="D72" s="450" t="s">
        <v>337</v>
      </c>
      <c r="E72" s="403" t="s">
        <v>167</v>
      </c>
      <c r="F72" s="404">
        <v>0.02</v>
      </c>
      <c r="G72" s="95" t="str">
        <f>+IF(ISBLANK(F72),"Introducir Resultado","Indicador Completado")</f>
        <v>Indicador Completado</v>
      </c>
      <c r="H72" s="3"/>
      <c r="I72" s="403" t="s">
        <v>167</v>
      </c>
      <c r="J72" s="404"/>
      <c r="K72" s="95" t="str">
        <f>+IF(ISBLANK(J72),"Introducir Resultado","Indicador Completado")</f>
        <v>Introducir Resultado</v>
      </c>
      <c r="M72" s="403" t="s">
        <v>167</v>
      </c>
      <c r="N72" s="404"/>
      <c r="O72" s="95" t="str">
        <f>+IF(ISBLANK(N72),"Introducir Resultado","Indicador Completado")</f>
        <v>Introducir Resultado</v>
      </c>
    </row>
    <row r="73" spans="1:15" ht="55.2">
      <c r="A73" s="106" t="s">
        <v>109</v>
      </c>
      <c r="B73" s="107" t="s">
        <v>269</v>
      </c>
      <c r="C73" s="107" t="s">
        <v>23</v>
      </c>
      <c r="D73" s="450" t="s">
        <v>332</v>
      </c>
      <c r="E73" s="402">
        <v>3</v>
      </c>
      <c r="F73" s="507" t="s">
        <v>698</v>
      </c>
      <c r="G73" s="95" t="str">
        <f>+IF(AND(ISBLANK(E73),ISBLANK(F73)),"Introducir Meta e Resultado",IF(ISBLANK(E73),"Introducir Meta",IF(ISBLANK(F73),"Introducir Resultado",IF(F73&gt;=E73,"Meta Conseguida","Meta Non Conseguida"))))</f>
        <v>Meta Conseguida</v>
      </c>
      <c r="H73" s="3"/>
      <c r="I73" s="402"/>
      <c r="J73" s="401"/>
      <c r="K73" s="95" t="str">
        <f>+IF(AND(ISBLANK(I73),ISBLANK(J73)),"Introducir Meta e Resultado",IF(ISBLANK(I73),"Introducir Meta",IF(ISBLANK(J73),"Introducir Resultado",IF(J73&gt;=I73,"Meta Conseguida","Meta Non Conseguida"))))</f>
        <v>Introducir Meta e Resultado</v>
      </c>
      <c r="M73" s="402"/>
      <c r="N73" s="401"/>
      <c r="O73" s="95" t="str">
        <f>+IF(AND(ISBLANK(M73),ISBLANK(N73)),"Introducir Meta e Resultado",IF(ISBLANK(M73),"Introducir Meta",IF(ISBLANK(N73),"Introducir Resultado",IF(N73&gt;=M73,"Meta Conseguida","Meta Non Conseguida"))))</f>
        <v>Introducir Meta e Resultado</v>
      </c>
    </row>
    <row r="74" spans="1:15" ht="82.8">
      <c r="A74" s="106" t="s">
        <v>110</v>
      </c>
      <c r="B74" s="107" t="s">
        <v>195</v>
      </c>
      <c r="C74" s="107" t="s">
        <v>24</v>
      </c>
      <c r="D74" s="450" t="s">
        <v>472</v>
      </c>
      <c r="E74" s="402">
        <v>3</v>
      </c>
      <c r="F74" s="469" t="s">
        <v>167</v>
      </c>
      <c r="G74" s="89" t="str">
        <f>+IF(AND(ISBLANK(E74),ISBLANK(F74)),"Introducir Meta e Resultado",IF(ISBLANK(E74),"Introducir Meta",IF(ISBLANK(F74),"Introducir Resultado",IF(F74&gt;=E74,"Meta Conseguida","Meta Non Conseguida"))))</f>
        <v>Meta Conseguida</v>
      </c>
      <c r="H74" s="3"/>
      <c r="I74" s="402"/>
      <c r="J74" s="359"/>
      <c r="K74" s="89" t="str">
        <f>+IF(AND(ISBLANK(I74),ISBLANK(J74)),"Introducir Meta e Resultado",IF(ISBLANK(I74),"Introducir Meta",IF(ISBLANK(J74),"Introducir Resultado",IF(J74&gt;=I74,"Meta Conseguida","Meta Non Conseguida"))))</f>
        <v>Introducir Meta e Resultado</v>
      </c>
      <c r="M74" s="402"/>
      <c r="N74" s="359"/>
      <c r="O74" s="89" t="str">
        <f>+IF(AND(ISBLANK(M74),ISBLANK(N74)),"Introducir Meta e Resultado",IF(ISBLANK(M74),"Introducir Meta",IF(ISBLANK(N74),"Introducir Resultado",IF(N74&gt;=M74,"Meta Conseguida","Meta Non Conseguida"))))</f>
        <v>Introducir Meta e Resultado</v>
      </c>
    </row>
    <row r="75" spans="1:15" ht="36">
      <c r="A75" s="105" t="s">
        <v>111</v>
      </c>
      <c r="B75" s="99" t="s">
        <v>333</v>
      </c>
      <c r="C75" s="99" t="s">
        <v>9</v>
      </c>
      <c r="D75" s="455" t="s">
        <v>352</v>
      </c>
      <c r="E75" s="445">
        <f>+COUNTA(E76:E79)</f>
        <v>4</v>
      </c>
      <c r="F75" s="446">
        <f>+COUNTIF(G76:G79,"Meta Conseguida")</f>
        <v>3</v>
      </c>
      <c r="G75" s="92" t="str">
        <f>+IF(F75=0,"Ningunha Meta Alcanzada",IF(F75=E75,"Meta Totalmente Alcanzada",IF(F75&gt;0,"Meta Parcialmente Alcanzada")))</f>
        <v>Meta Parcialmente Alcanzada</v>
      </c>
      <c r="H75" s="283"/>
      <c r="I75" s="445">
        <f>+COUNTA(I76:I79)</f>
        <v>0</v>
      </c>
      <c r="J75" s="446">
        <f>+COUNTIF(K76:K79,"Meta Conseguida")</f>
        <v>0</v>
      </c>
      <c r="K75" s="92" t="str">
        <f>+IF(J75=0,"Ningunha Meta Alcanzada",IF(J75=I75,"Meta Totalmente Alcanzada",IF(J75&gt;0,"Meta Parcialmente Alcanzada")))</f>
        <v>Ningunha Meta Alcanzada</v>
      </c>
      <c r="M75" s="445">
        <f>+COUNTA(M76:M79)</f>
        <v>0</v>
      </c>
      <c r="N75" s="446">
        <f>+COUNTIF(O76:O79,"Meta Conseguida")</f>
        <v>0</v>
      </c>
      <c r="O75" s="92" t="str">
        <f>+IF(N75=0,"Ningunha Meta Alcanzada",IF(N75=M75,"Meta Totalmente Alcanzada",IF(N75&gt;0,"Meta Parcialmente Alcanzada")))</f>
        <v>Ningunha Meta Alcanzada</v>
      </c>
    </row>
    <row r="76" spans="1:15" ht="82.8">
      <c r="A76" s="59" t="s">
        <v>140</v>
      </c>
      <c r="B76" s="93" t="s">
        <v>200</v>
      </c>
      <c r="C76" s="68" t="s">
        <v>9</v>
      </c>
      <c r="D76" s="457" t="s">
        <v>473</v>
      </c>
      <c r="E76" s="483">
        <v>3</v>
      </c>
      <c r="F76" s="490" t="s">
        <v>167</v>
      </c>
      <c r="G76" s="90" t="str">
        <f t="shared" ref="G76:G79" si="37">+IF(AND(ISBLANK(E76),ISBLANK(F76)),"Introducir Meta e Resultado",IF(ISBLANK(E76),"Introducir Meta",IF(ISBLANK(F76),"Introducir Resultado",IF(F76&gt;=E76,"Meta Conseguida","Meta Non Conseguida"))))</f>
        <v>Meta Conseguida</v>
      </c>
      <c r="H76" s="283"/>
      <c r="I76" s="483"/>
      <c r="J76" s="484"/>
      <c r="K76" s="90" t="str">
        <f t="shared" ref="K76:K79" si="38">+IF(AND(ISBLANK(I76),ISBLANK(J76)),"Introducir Meta e Resultado",IF(ISBLANK(I76),"Introducir Meta",IF(ISBLANK(J76),"Introducir Resultado",IF(J76&gt;=I76,"Meta Conseguida","Meta Non Conseguida"))))</f>
        <v>Introducir Meta e Resultado</v>
      </c>
      <c r="M76" s="483"/>
      <c r="N76" s="484"/>
      <c r="O76" s="90" t="str">
        <f t="shared" ref="O76:O79" si="39">+IF(AND(ISBLANK(M76),ISBLANK(N76)),"Introducir Meta e Resultado",IF(ISBLANK(M76),"Introducir Meta",IF(ISBLANK(N76),"Introducir Resultado",IF(N76&gt;=M76,"Meta Conseguida","Meta Non Conseguida"))))</f>
        <v>Introducir Meta e Resultado</v>
      </c>
    </row>
    <row r="77" spans="1:15" ht="82.8">
      <c r="A77" s="59" t="s">
        <v>141</v>
      </c>
      <c r="B77" s="93" t="s">
        <v>201</v>
      </c>
      <c r="C77" s="68" t="s">
        <v>9</v>
      </c>
      <c r="D77" s="457" t="s">
        <v>474</v>
      </c>
      <c r="E77" s="483">
        <v>3.7</v>
      </c>
      <c r="F77" s="484">
        <v>4.3636363636363633</v>
      </c>
      <c r="G77" s="90" t="str">
        <f t="shared" si="37"/>
        <v>Meta Conseguida</v>
      </c>
      <c r="H77" s="283"/>
      <c r="I77" s="483"/>
      <c r="J77" s="484"/>
      <c r="K77" s="90" t="str">
        <f t="shared" si="38"/>
        <v>Introducir Meta e Resultado</v>
      </c>
      <c r="M77" s="483"/>
      <c r="N77" s="484"/>
      <c r="O77" s="90" t="str">
        <f t="shared" si="39"/>
        <v>Introducir Meta e Resultado</v>
      </c>
    </row>
    <row r="78" spans="1:15" ht="82.8">
      <c r="A78" s="59" t="s">
        <v>165</v>
      </c>
      <c r="B78" s="93" t="s">
        <v>202</v>
      </c>
      <c r="C78" s="68" t="s">
        <v>9</v>
      </c>
      <c r="D78" s="457" t="s">
        <v>475</v>
      </c>
      <c r="E78" s="483">
        <v>3</v>
      </c>
      <c r="F78" s="490" t="s">
        <v>167</v>
      </c>
      <c r="G78" s="90" t="str">
        <f t="shared" si="37"/>
        <v>Meta Conseguida</v>
      </c>
      <c r="H78" s="283"/>
      <c r="I78" s="483"/>
      <c r="J78" s="484"/>
      <c r="K78" s="90" t="str">
        <f t="shared" si="38"/>
        <v>Introducir Meta e Resultado</v>
      </c>
      <c r="M78" s="483"/>
      <c r="N78" s="484"/>
      <c r="O78" s="90" t="str">
        <f t="shared" si="39"/>
        <v>Introducir Meta e Resultado</v>
      </c>
    </row>
    <row r="79" spans="1:15" ht="82.8">
      <c r="A79" s="60" t="s">
        <v>166</v>
      </c>
      <c r="B79" s="94" t="s">
        <v>390</v>
      </c>
      <c r="C79" s="67" t="s">
        <v>9</v>
      </c>
      <c r="D79" s="457" t="s">
        <v>476</v>
      </c>
      <c r="E79" s="488">
        <v>3</v>
      </c>
      <c r="F79" s="487">
        <v>2.5</v>
      </c>
      <c r="G79" s="91" t="str">
        <f t="shared" si="37"/>
        <v>Meta Non Conseguida</v>
      </c>
      <c r="H79" s="283"/>
      <c r="I79" s="488"/>
      <c r="J79" s="487"/>
      <c r="K79" s="91" t="str">
        <f t="shared" si="38"/>
        <v>Introducir Meta e Resultado</v>
      </c>
      <c r="M79" s="488"/>
      <c r="N79" s="487"/>
      <c r="O79" s="91" t="str">
        <f t="shared" si="39"/>
        <v>Introducir Meta e Resultado</v>
      </c>
    </row>
    <row r="80" spans="1:15" ht="55.2">
      <c r="A80" s="106" t="s">
        <v>125</v>
      </c>
      <c r="B80" s="107" t="s">
        <v>129</v>
      </c>
      <c r="C80" s="107" t="s">
        <v>142</v>
      </c>
      <c r="D80" s="460" t="s">
        <v>334</v>
      </c>
      <c r="E80" s="405">
        <v>0</v>
      </c>
      <c r="F80" s="348">
        <v>0</v>
      </c>
      <c r="G80" s="95" t="str">
        <f>+IF(AND(ISBLANK(E80),ISBLANK(F80)),"Introducir Meta e Resultado",IF(ISBLANK(E80),"No hay Meta",IF(ISBLANK(F80),"Introducir Resultado",IF(F80&gt;=E80,"Meta Conseguida","Meta Non Conseguida"))))</f>
        <v>Meta Conseguida</v>
      </c>
      <c r="H80" s="3"/>
      <c r="I80" s="405"/>
      <c r="J80" s="348"/>
      <c r="K80" s="95" t="str">
        <f>+IF(AND(ISBLANK(I80),ISBLANK(J80)),"Introducir Meta e Resultado",IF(ISBLANK(I80),"Introducir Meta",IF(ISBLANK(J80),"Introducir Resultado",IF(J80&gt;=I80,"Meta Conseguida","Meta Non Conseguida"))))</f>
        <v>Introducir Meta e Resultado</v>
      </c>
      <c r="M80" s="405"/>
      <c r="N80" s="348"/>
      <c r="O80" s="95" t="str">
        <f>+IF(AND(ISBLANK(M80),ISBLANK(N80)),"Introducir Meta e Resultado",IF(ISBLANK(M80),"Introducir Meta",IF(ISBLANK(N80),"Introducir Resultado",IF(N80&gt;=M80,"Meta Conseguida","Meta Non Conseguida"))))</f>
        <v>Introducir Meta e Resultado</v>
      </c>
    </row>
    <row r="81" spans="1:15" ht="82.8">
      <c r="A81" s="106" t="s">
        <v>126</v>
      </c>
      <c r="B81" s="107" t="s">
        <v>53</v>
      </c>
      <c r="C81" s="107" t="s">
        <v>7</v>
      </c>
      <c r="D81" s="450" t="s">
        <v>477</v>
      </c>
      <c r="E81" s="402">
        <v>3</v>
      </c>
      <c r="F81" s="359">
        <v>3.55</v>
      </c>
      <c r="G81" s="89" t="str">
        <f>+IF(AND(ISBLANK(E81),ISBLANK(F81)),"Introducir Meta e Resultado",IF(ISBLANK(E81),"Introducir Meta",IF(ISBLANK(F81),"Introducir Resultado",IF(F81&gt;=E81,"Meta Conseguida","Meta Non Conseguida"))))</f>
        <v>Meta Conseguida</v>
      </c>
      <c r="H81" s="3"/>
      <c r="I81" s="402"/>
      <c r="J81" s="359"/>
      <c r="K81" s="89" t="str">
        <f>+IF(AND(ISBLANK(I81),ISBLANK(J81)),"Introducir Meta e Resultado",IF(ISBLANK(I81),"Introducir Meta",IF(ISBLANK(J81),"Introducir Resultado",IF(J81&gt;=I81,"Meta Conseguida","Meta Non Conseguida"))))</f>
        <v>Introducir Meta e Resultado</v>
      </c>
      <c r="M81" s="402"/>
      <c r="N81" s="359"/>
      <c r="O81" s="89" t="str">
        <f>+IF(AND(ISBLANK(M81),ISBLANK(N81)),"Introducir Meta e Resultado",IF(ISBLANK(M81),"Introducir Meta",IF(ISBLANK(N81),"Introducir Resultado",IF(N81&gt;=M81,"Meta Conseguida","Meta Non Conseguida"))))</f>
        <v>Introducir Meta e Resultado</v>
      </c>
    </row>
    <row r="82" spans="1:15" ht="36">
      <c r="A82" s="105" t="s">
        <v>155</v>
      </c>
      <c r="B82" s="99" t="s">
        <v>270</v>
      </c>
      <c r="C82" s="99" t="s">
        <v>11</v>
      </c>
      <c r="D82" s="455" t="s">
        <v>353</v>
      </c>
      <c r="E82" s="456">
        <f>+COUNTA(E83:E86)</f>
        <v>4</v>
      </c>
      <c r="F82" s="446">
        <f>+COUNTIF(G83:G86,"Meta Conseguida")</f>
        <v>4</v>
      </c>
      <c r="G82" s="92" t="str">
        <f>+IF(F82=0,"Ningunha Meta Alcanzada",IF(F82=E82,"Meta Totalmente Alcanzada",IF(F82&gt;0,"Meta Parcialmente Alcanzada")))</f>
        <v>Meta Totalmente Alcanzada</v>
      </c>
      <c r="H82" s="283"/>
      <c r="I82" s="456">
        <f>+COUNTA(I83:I86)</f>
        <v>0</v>
      </c>
      <c r="J82" s="446">
        <f>+COUNTIF(K83:K86,"Meta Conseguida")</f>
        <v>0</v>
      </c>
      <c r="K82" s="92" t="str">
        <f>+IF(J82=0,"Ningunha Meta Alcanzada",IF(J82=I82,"Meta Totalmente Alcanzada",IF(J82&gt;0,"Meta Parcialmente Alcanzada")))</f>
        <v>Ningunha Meta Alcanzada</v>
      </c>
      <c r="M82" s="456">
        <f>+COUNTA(M83:M86)</f>
        <v>0</v>
      </c>
      <c r="N82" s="446">
        <f>+COUNTIF(O83:O86,"Meta Conseguida")</f>
        <v>0</v>
      </c>
      <c r="O82" s="92" t="str">
        <f>+IF(N82=0,"Ningunha Meta Alcanzada",IF(N82=M82,"Meta Totalmente Alcanzada",IF(N82&gt;0,"Meta Parcialmente Alcanzada")))</f>
        <v>Ningunha Meta Alcanzada</v>
      </c>
    </row>
    <row r="83" spans="1:15" ht="82.8">
      <c r="A83" s="59" t="s">
        <v>271</v>
      </c>
      <c r="B83" s="93" t="s">
        <v>272</v>
      </c>
      <c r="C83" s="93" t="s">
        <v>11</v>
      </c>
      <c r="D83" s="457" t="s">
        <v>478</v>
      </c>
      <c r="E83" s="483">
        <v>3</v>
      </c>
      <c r="F83" s="490" t="s">
        <v>167</v>
      </c>
      <c r="G83" s="90" t="str">
        <f t="shared" ref="G83:G86" si="40">+IF(AND(ISBLANK(E83),ISBLANK(F83)),"Introducir Meta e Resultado",IF(ISBLANK(E83),"Introducir Meta",IF(ISBLANK(F83),"Introducir Resultado",IF(F83&gt;=E83,"Meta Conseguida","Meta Non Conseguida"))))</f>
        <v>Meta Conseguida</v>
      </c>
      <c r="H83" s="283"/>
      <c r="I83" s="483"/>
      <c r="J83" s="484"/>
      <c r="K83" s="90" t="str">
        <f t="shared" ref="K83:K86" si="41">+IF(AND(ISBLANK(I83),ISBLANK(J83)),"Introducir Meta e Resultado",IF(ISBLANK(I83),"Introducir Meta",IF(ISBLANK(J83),"Introducir Resultado",IF(J83&gt;=I83,"Meta Conseguida","Meta Non Conseguida"))))</f>
        <v>Introducir Meta e Resultado</v>
      </c>
      <c r="M83" s="483"/>
      <c r="N83" s="484"/>
      <c r="O83" s="90" t="str">
        <f t="shared" ref="O83:O86" si="42">+IF(AND(ISBLANK(M83),ISBLANK(N83)),"Introducir Meta e Resultado",IF(ISBLANK(M83),"Introducir Meta",IF(ISBLANK(N83),"Introducir Resultado",IF(N83&gt;=M83,"Meta Conseguida","Meta Non Conseguida"))))</f>
        <v>Introducir Meta e Resultado</v>
      </c>
    </row>
    <row r="84" spans="1:15" ht="82.8">
      <c r="A84" s="59" t="s">
        <v>273</v>
      </c>
      <c r="B84" s="93" t="s">
        <v>274</v>
      </c>
      <c r="C84" s="93" t="s">
        <v>11</v>
      </c>
      <c r="D84" s="457" t="s">
        <v>479</v>
      </c>
      <c r="E84" s="483">
        <v>3.7</v>
      </c>
      <c r="F84" s="484">
        <v>4.5616438356164384</v>
      </c>
      <c r="G84" s="90" t="str">
        <f t="shared" si="40"/>
        <v>Meta Conseguida</v>
      </c>
      <c r="H84" s="283"/>
      <c r="I84" s="483"/>
      <c r="J84" s="484"/>
      <c r="K84" s="90" t="str">
        <f t="shared" si="41"/>
        <v>Introducir Meta e Resultado</v>
      </c>
      <c r="M84" s="483"/>
      <c r="N84" s="484"/>
      <c r="O84" s="90" t="str">
        <f t="shared" si="42"/>
        <v>Introducir Meta e Resultado</v>
      </c>
    </row>
    <row r="85" spans="1:15" ht="96.6">
      <c r="A85" s="59" t="s">
        <v>276</v>
      </c>
      <c r="B85" s="93" t="s">
        <v>275</v>
      </c>
      <c r="C85" s="93" t="s">
        <v>11</v>
      </c>
      <c r="D85" s="457" t="s">
        <v>480</v>
      </c>
      <c r="E85" s="483">
        <v>3</v>
      </c>
      <c r="F85" s="490" t="s">
        <v>167</v>
      </c>
      <c r="G85" s="90" t="str">
        <f t="shared" si="40"/>
        <v>Meta Conseguida</v>
      </c>
      <c r="H85" s="283"/>
      <c r="I85" s="483"/>
      <c r="J85" s="484"/>
      <c r="K85" s="90" t="str">
        <f t="shared" si="41"/>
        <v>Introducir Meta e Resultado</v>
      </c>
      <c r="M85" s="483"/>
      <c r="N85" s="484"/>
      <c r="O85" s="90" t="str">
        <f t="shared" si="42"/>
        <v>Introducir Meta e Resultado</v>
      </c>
    </row>
    <row r="86" spans="1:15" ht="82.8">
      <c r="A86" s="60" t="s">
        <v>276</v>
      </c>
      <c r="B86" s="93" t="s">
        <v>391</v>
      </c>
      <c r="C86" s="94" t="s">
        <v>11</v>
      </c>
      <c r="D86" s="457" t="s">
        <v>481</v>
      </c>
      <c r="E86" s="483">
        <v>3</v>
      </c>
      <c r="F86" s="484">
        <v>3</v>
      </c>
      <c r="G86" s="90" t="str">
        <f t="shared" si="40"/>
        <v>Meta Conseguida</v>
      </c>
      <c r="H86" s="283"/>
      <c r="I86" s="483"/>
      <c r="J86" s="484"/>
      <c r="K86" s="90" t="str">
        <f t="shared" si="41"/>
        <v>Introducir Meta e Resultado</v>
      </c>
      <c r="M86" s="483"/>
      <c r="N86" s="484"/>
      <c r="O86" s="90" t="str">
        <f t="shared" si="42"/>
        <v>Introducir Meta e Resultado</v>
      </c>
    </row>
    <row r="87" spans="1:15" ht="69">
      <c r="A87" s="108" t="s">
        <v>156</v>
      </c>
      <c r="B87" s="109" t="s">
        <v>203</v>
      </c>
      <c r="C87" s="109" t="s">
        <v>306</v>
      </c>
      <c r="D87" s="461" t="s">
        <v>482</v>
      </c>
      <c r="E87" s="406" t="s">
        <v>167</v>
      </c>
      <c r="F87" s="407">
        <v>23</v>
      </c>
      <c r="G87" s="95" t="str">
        <f t="shared" ref="G87:G88" si="43">+IF(ISBLANK(F87),"Introducir Resultado","Indicador Completado")</f>
        <v>Indicador Completado</v>
      </c>
      <c r="H87" s="3"/>
      <c r="I87" s="406" t="s">
        <v>167</v>
      </c>
      <c r="J87" s="407"/>
      <c r="K87" s="95" t="str">
        <f t="shared" ref="K87:K88" si="44">+IF(ISBLANK(J87),"Introducir Resultado","Indicador Completado")</f>
        <v>Introducir Resultado</v>
      </c>
      <c r="M87" s="406" t="s">
        <v>167</v>
      </c>
      <c r="N87" s="407"/>
      <c r="O87" s="95" t="str">
        <f t="shared" ref="O87:O88" si="45">+IF(ISBLANK(N87),"Introducir Resultado","Indicador Completado")</f>
        <v>Introducir Resultado</v>
      </c>
    </row>
    <row r="88" spans="1:15" ht="69">
      <c r="A88" s="108" t="s">
        <v>278</v>
      </c>
      <c r="B88" s="109" t="s">
        <v>157</v>
      </c>
      <c r="C88" s="109" t="s">
        <v>7</v>
      </c>
      <c r="D88" s="461" t="s">
        <v>483</v>
      </c>
      <c r="E88" s="406" t="s">
        <v>167</v>
      </c>
      <c r="F88" s="407">
        <v>15</v>
      </c>
      <c r="G88" s="95" t="str">
        <f t="shared" si="43"/>
        <v>Indicador Completado</v>
      </c>
      <c r="H88" s="3"/>
      <c r="I88" s="406" t="s">
        <v>167</v>
      </c>
      <c r="J88" s="407"/>
      <c r="K88" s="95" t="str">
        <f t="shared" si="44"/>
        <v>Introducir Resultado</v>
      </c>
      <c r="M88" s="406" t="s">
        <v>167</v>
      </c>
      <c r="N88" s="407"/>
      <c r="O88" s="95" t="str">
        <f t="shared" si="45"/>
        <v>Introducir Resultado</v>
      </c>
    </row>
    <row r="89" spans="1:15" s="53" customFormat="1" ht="18.75" customHeight="1" thickBot="1">
      <c r="A89" s="281"/>
      <c r="B89" s="282"/>
      <c r="C89" s="282"/>
      <c r="D89" s="462"/>
      <c r="E89" s="393"/>
      <c r="F89" s="408"/>
      <c r="G89" s="28"/>
      <c r="H89" s="2"/>
      <c r="I89" s="393"/>
      <c r="J89" s="408"/>
      <c r="K89" s="28"/>
      <c r="L89" s="2"/>
      <c r="M89" s="393"/>
      <c r="N89" s="408"/>
      <c r="O89" s="28"/>
    </row>
    <row r="90" spans="1:15" ht="18.75" customHeight="1" thickBot="1">
      <c r="A90" s="41" t="s">
        <v>26</v>
      </c>
      <c r="B90" s="42"/>
      <c r="C90" s="42"/>
      <c r="D90" s="463"/>
      <c r="E90" s="409"/>
      <c r="F90" s="409"/>
      <c r="G90" s="44"/>
      <c r="H90" s="53"/>
      <c r="I90" s="409"/>
      <c r="J90" s="409"/>
      <c r="K90" s="44"/>
      <c r="L90" s="53"/>
      <c r="M90" s="409"/>
      <c r="N90" s="409"/>
      <c r="O90" s="44"/>
    </row>
    <row r="91" spans="1:15" ht="24.9" customHeight="1">
      <c r="A91" s="97"/>
      <c r="B91" s="175"/>
      <c r="C91" s="175"/>
      <c r="D91" s="422"/>
      <c r="E91" s="393"/>
      <c r="F91" s="393"/>
      <c r="G91" s="28"/>
      <c r="I91" s="393"/>
      <c r="J91" s="393"/>
      <c r="K91" s="28"/>
      <c r="M91" s="393"/>
      <c r="N91" s="393"/>
      <c r="O91" s="28"/>
    </row>
    <row r="92" spans="1:15" ht="36">
      <c r="A92" s="105" t="s">
        <v>127</v>
      </c>
      <c r="B92" s="99" t="s">
        <v>392</v>
      </c>
      <c r="C92" s="99" t="s">
        <v>34</v>
      </c>
      <c r="D92" s="464" t="s">
        <v>354</v>
      </c>
      <c r="E92" s="426">
        <f>+COUNTA(G93:G94)-COUNTIF(G93:G94,"Non hai indicador")-COUNTIF(G93:G94,"Introducir Meta e Resultado")</f>
        <v>0</v>
      </c>
      <c r="F92" s="427">
        <f>+COUNTIF(G93:G94,"Meta Conseguida")</f>
        <v>0</v>
      </c>
      <c r="G92" s="92" t="str">
        <f>+IF(F92=0,"Ningunha Meta Alcanzada",IF(F92=E92,"Meta Totalmente Alcanzada",IF(F92&gt;0,"Meta Parcialmente Alcanzada")))</f>
        <v>Ningunha Meta Alcanzada</v>
      </c>
      <c r="I92" s="426">
        <f>+COUNTA(K93:K94)-COUNTIF(K93:K94,"Non hai indicador")-COUNTIF(K93:K94,"Introducir Meta e Resultado")</f>
        <v>0</v>
      </c>
      <c r="J92" s="427">
        <f>+COUNTIF(K93:K94,"Meta Conseguida")</f>
        <v>0</v>
      </c>
      <c r="K92" s="92" t="str">
        <f>+IF(J92=0,"Ningunha Meta Alcanzada",IF(J92=I92,"Meta Totalmente Alcanzada",IF(J92&gt;0,"Meta Parcialmente Alcanzada")))</f>
        <v>Ningunha Meta Alcanzada</v>
      </c>
      <c r="M92" s="426">
        <f>+COUNTA(O93:O94)-COUNTIF(O93:O94,"Non hai indicador")-COUNTIF(O93:O94,"Introducir Meta e Resultado")</f>
        <v>0</v>
      </c>
      <c r="N92" s="427">
        <f>+COUNTIF(O93:O94,"Meta Conseguida")</f>
        <v>0</v>
      </c>
      <c r="O92" s="92" t="str">
        <f>+IF(N92=0,"Ningunha Meta Alcanzada",IF(N92=M92,"Meta Totalmente Alcanzada",IF(N92&gt;0,"Meta Parcialmente Alcanzada")))</f>
        <v>Ningunha Meta Alcanzada</v>
      </c>
    </row>
    <row r="93" spans="1:15" ht="31.2">
      <c r="A93" s="59" t="s">
        <v>402</v>
      </c>
      <c r="B93" s="93" t="s">
        <v>403</v>
      </c>
      <c r="C93" s="68" t="s">
        <v>34</v>
      </c>
      <c r="D93" s="433" t="s">
        <v>335</v>
      </c>
      <c r="E93" s="363"/>
      <c r="F93" s="364"/>
      <c r="G93" s="90" t="str">
        <f t="shared" ref="G93:G94" si="46">+IF(AND(ISBLANK(E93),ISBLANK(F93)),"Introducir Meta e Resultado",IF(ISBLANK(E93),"Introducir Meta",IF(ISBLANK(F93),"Introducir Resultado",IF(F93&gt;=E93,"Meta Conseguida","Meta Non Conseguida"))))</f>
        <v>Introducir Meta e Resultado</v>
      </c>
      <c r="I93" s="363"/>
      <c r="J93" s="364"/>
      <c r="K93" s="90" t="str">
        <f t="shared" ref="K93:K94" si="47">+IF(AND(ISBLANK(I93),ISBLANK(J93)),"Introducir Meta e Resultado",IF(ISBLANK(I93),"Introducir Meta",IF(ISBLANK(J93),"Introducir Resultado",IF(J93&gt;=I93,"Meta Conseguida","Meta Non Conseguida"))))</f>
        <v>Introducir Meta e Resultado</v>
      </c>
      <c r="M93" s="363"/>
      <c r="N93" s="364"/>
      <c r="O93" s="90" t="str">
        <f t="shared" ref="O93:O94" si="48">+IF(AND(ISBLANK(M93),ISBLANK(N93)),"Introducir Meta e Resultado",IF(ISBLANK(M93),"Introducir Meta",IF(ISBLANK(N93),"Introducir Resultado",IF(N93&gt;=M93,"Meta Conseguida","Meta Non Conseguida"))))</f>
        <v>Introducir Meta e Resultado</v>
      </c>
    </row>
    <row r="94" spans="1:15" ht="31.2">
      <c r="A94" s="59" t="s">
        <v>404</v>
      </c>
      <c r="B94" s="93" t="s">
        <v>405</v>
      </c>
      <c r="C94" s="68" t="s">
        <v>34</v>
      </c>
      <c r="D94" s="433" t="s">
        <v>336</v>
      </c>
      <c r="E94" s="363"/>
      <c r="F94" s="364"/>
      <c r="G94" s="90" t="str">
        <f t="shared" si="46"/>
        <v>Introducir Meta e Resultado</v>
      </c>
      <c r="I94" s="363"/>
      <c r="J94" s="364"/>
      <c r="K94" s="90" t="str">
        <f t="shared" si="47"/>
        <v>Introducir Meta e Resultado</v>
      </c>
      <c r="M94" s="363"/>
      <c r="N94" s="364"/>
      <c r="O94" s="90" t="str">
        <f t="shared" si="48"/>
        <v>Introducir Meta e Resultado</v>
      </c>
    </row>
    <row r="95" spans="1:15">
      <c r="F95" s="202"/>
    </row>
    <row r="96" spans="1:15">
      <c r="F96" s="202"/>
    </row>
    <row r="97" spans="6:6">
      <c r="F97" s="202"/>
    </row>
  </sheetData>
  <sheetProtection formatCells="0" formatColumns="0" formatRows="0" autoFilter="0"/>
  <autoFilter ref="A5:C94" xr:uid="{00000000-0009-0000-0000-000005000000}"/>
  <mergeCells count="6">
    <mergeCell ref="M4:O4"/>
    <mergeCell ref="A2:G2"/>
    <mergeCell ref="A4:B4"/>
    <mergeCell ref="E4:G4"/>
    <mergeCell ref="C4:D4"/>
    <mergeCell ref="I4:K4"/>
  </mergeCells>
  <conditionalFormatting sqref="F1">
    <cfRule type="cellIs" dxfId="3471" priority="4963" operator="greaterThanOrEqual">
      <formula>$E1</formula>
    </cfRule>
    <cfRule type="cellIs" dxfId="3470" priority="4961" operator="equal">
      <formula>0</formula>
    </cfRule>
    <cfRule type="cellIs" dxfId="3469" priority="4962" operator="lessThan">
      <formula>$E1</formula>
    </cfRule>
  </conditionalFormatting>
  <conditionalFormatting sqref="F7">
    <cfRule type="cellIs" dxfId="3468" priority="331" operator="equal">
      <formula>0</formula>
    </cfRule>
    <cfRule type="cellIs" dxfId="3467" priority="333" operator="greaterThanOrEqual">
      <formula>E7</formula>
    </cfRule>
    <cfRule type="cellIs" dxfId="3466" priority="332" operator="lessThan">
      <formula>E7</formula>
    </cfRule>
  </conditionalFormatting>
  <conditionalFormatting sqref="F8">
    <cfRule type="cellIs" dxfId="3465" priority="297" operator="lessThan">
      <formula>E8</formula>
    </cfRule>
    <cfRule type="cellIs" dxfId="3464" priority="296" operator="greaterThanOrEqual">
      <formula>E8</formula>
    </cfRule>
    <cfRule type="cellIs" dxfId="3463" priority="295" operator="equal">
      <formula>0</formula>
    </cfRule>
  </conditionalFormatting>
  <conditionalFormatting sqref="F9">
    <cfRule type="cellIs" dxfId="3462" priority="318" operator="greaterThanOrEqual">
      <formula>E9</formula>
    </cfRule>
    <cfRule type="cellIs" dxfId="3461" priority="317" operator="lessThan">
      <formula>E9</formula>
    </cfRule>
  </conditionalFormatting>
  <conditionalFormatting sqref="F9:F11">
    <cfRule type="cellIs" dxfId="3460" priority="301" operator="equal">
      <formula>0</formula>
    </cfRule>
  </conditionalFormatting>
  <conditionalFormatting sqref="F10">
    <cfRule type="cellIs" dxfId="3459" priority="303" operator="greaterThanOrEqual">
      <formula>E10</formula>
    </cfRule>
    <cfRule type="cellIs" dxfId="3458" priority="302" operator="lessThan">
      <formula>E10</formula>
    </cfRule>
  </conditionalFormatting>
  <conditionalFormatting sqref="F11">
    <cfRule type="cellIs" dxfId="3457" priority="320" operator="lessThan">
      <formula>$E11</formula>
    </cfRule>
    <cfRule type="cellIs" dxfId="3456" priority="321" operator="greaterThanOrEqual">
      <formula>$E11</formula>
    </cfRule>
  </conditionalFormatting>
  <conditionalFormatting sqref="F12">
    <cfRule type="cellIs" dxfId="3455" priority="284" operator="greaterThanOrEqual">
      <formula>E12</formula>
    </cfRule>
    <cfRule type="cellIs" dxfId="3454" priority="283" operator="equal">
      <formula>0</formula>
    </cfRule>
    <cfRule type="cellIs" dxfId="3453" priority="285" operator="lessThan">
      <formula>E12</formula>
    </cfRule>
  </conditionalFormatting>
  <conditionalFormatting sqref="F13">
    <cfRule type="cellIs" dxfId="3452" priority="294" operator="greaterThanOrEqual">
      <formula>E13</formula>
    </cfRule>
    <cfRule type="cellIs" dxfId="3451" priority="293" operator="lessThan">
      <formula>E13</formula>
    </cfRule>
  </conditionalFormatting>
  <conditionalFormatting sqref="F13:F15">
    <cfRule type="cellIs" dxfId="3450" priority="264" operator="equal">
      <formula>0</formula>
    </cfRule>
  </conditionalFormatting>
  <conditionalFormatting sqref="F14">
    <cfRule type="cellIs" dxfId="3449" priority="290" operator="lessThan">
      <formula>E14</formula>
    </cfRule>
    <cfRule type="cellIs" dxfId="3448" priority="291" operator="greaterThanOrEqual">
      <formula>E14</formula>
    </cfRule>
  </conditionalFormatting>
  <conditionalFormatting sqref="F16">
    <cfRule type="cellIs" dxfId="3447" priority="310" operator="equal">
      <formula>0</formula>
    </cfRule>
    <cfRule type="cellIs" dxfId="3446" priority="311" operator="greaterThanOrEqual">
      <formula>E16</formula>
    </cfRule>
    <cfRule type="cellIs" dxfId="3445" priority="312" operator="lessThan">
      <formula>E16</formula>
    </cfRule>
  </conditionalFormatting>
  <conditionalFormatting sqref="F17">
    <cfRule type="cellIs" dxfId="3444" priority="314" operator="lessThan">
      <formula>E17</formula>
    </cfRule>
    <cfRule type="cellIs" dxfId="3443" priority="315" operator="greaterThanOrEqual">
      <formula>E17</formula>
    </cfRule>
  </conditionalFormatting>
  <conditionalFormatting sqref="F17:F18">
    <cfRule type="cellIs" dxfId="3442" priority="313" operator="equal">
      <formula>0</formula>
    </cfRule>
  </conditionalFormatting>
  <conditionalFormatting sqref="F18">
    <cfRule type="cellIs" dxfId="3441" priority="323" operator="lessThan">
      <formula>E18</formula>
    </cfRule>
    <cfRule type="cellIs" dxfId="3440" priority="324" operator="greaterThanOrEqual">
      <formula>E18</formula>
    </cfRule>
  </conditionalFormatting>
  <conditionalFormatting sqref="F20">
    <cfRule type="cellIs" dxfId="3439" priority="278" operator="greaterThanOrEqual">
      <formula>E20</formula>
    </cfRule>
    <cfRule type="cellIs" dxfId="3438" priority="277" operator="equal">
      <formula>0</formula>
    </cfRule>
    <cfRule type="cellIs" dxfId="3437" priority="279" operator="lessThan">
      <formula>E20</formula>
    </cfRule>
  </conditionalFormatting>
  <conditionalFormatting sqref="F21">
    <cfRule type="cellIs" dxfId="3436" priority="308" operator="lessThan">
      <formula>E21</formula>
    </cfRule>
    <cfRule type="cellIs" dxfId="3435" priority="309" operator="greaterThanOrEqual">
      <formula>E21</formula>
    </cfRule>
  </conditionalFormatting>
  <conditionalFormatting sqref="F21:F22">
    <cfRule type="cellIs" dxfId="3434" priority="304" operator="equal">
      <formula>0</formula>
    </cfRule>
  </conditionalFormatting>
  <conditionalFormatting sqref="F22">
    <cfRule type="cellIs" dxfId="3433" priority="306" operator="greaterThanOrEqual">
      <formula>E22</formula>
    </cfRule>
    <cfRule type="cellIs" dxfId="3432" priority="305" operator="lessThan">
      <formula>E22</formula>
    </cfRule>
  </conditionalFormatting>
  <conditionalFormatting sqref="F24">
    <cfRule type="cellIs" dxfId="3431" priority="1308" operator="lessThan">
      <formula>E24</formula>
    </cfRule>
    <cfRule type="cellIs" dxfId="3430" priority="1307" operator="greaterThanOrEqual">
      <formula>E24</formula>
    </cfRule>
    <cfRule type="cellIs" dxfId="3429" priority="1306" operator="equal">
      <formula>0</formula>
    </cfRule>
  </conditionalFormatting>
  <conditionalFormatting sqref="F25">
    <cfRule type="cellIs" dxfId="3428" priority="1295" operator="lessThan">
      <formula>E25</formula>
    </cfRule>
    <cfRule type="cellIs" dxfId="3427" priority="1296" operator="greaterThanOrEqual">
      <formula>E25</formula>
    </cfRule>
    <cfRule type="cellIs" dxfId="3426" priority="1294" operator="equal">
      <formula>0</formula>
    </cfRule>
  </conditionalFormatting>
  <conditionalFormatting sqref="F26">
    <cfRule type="cellIs" dxfId="3425" priority="1299" operator="greaterThan">
      <formula>E26</formula>
    </cfRule>
    <cfRule type="cellIs" dxfId="3424" priority="1297" operator="equal">
      <formula>0</formula>
    </cfRule>
    <cfRule type="cellIs" dxfId="3423" priority="1298" operator="lessThanOrEqual">
      <formula>E26</formula>
    </cfRule>
  </conditionalFormatting>
  <conditionalFormatting sqref="F27:F30">
    <cfRule type="cellIs" dxfId="3422" priority="1282" operator="equal">
      <formula>0</formula>
    </cfRule>
    <cfRule type="cellIs" dxfId="3421" priority="1284" operator="greaterThanOrEqual">
      <formula>$E27</formula>
    </cfRule>
    <cfRule type="cellIs" dxfId="3420" priority="1283" operator="lessThan">
      <formula>$E27</formula>
    </cfRule>
  </conditionalFormatting>
  <conditionalFormatting sqref="F32">
    <cfRule type="cellIs" dxfId="3419" priority="1389" operator="greaterThanOrEqual">
      <formula>E32</formula>
    </cfRule>
    <cfRule type="cellIs" dxfId="3418" priority="1388" operator="lessThan">
      <formula>E32</formula>
    </cfRule>
  </conditionalFormatting>
  <conditionalFormatting sqref="F32:F33">
    <cfRule type="cellIs" dxfId="3417" priority="1387" operator="equal">
      <formula>0</formula>
    </cfRule>
  </conditionalFormatting>
  <conditionalFormatting sqref="F33">
    <cfRule type="cellIs" dxfId="3416" priority="1392" operator="greaterThanOrEqual">
      <formula>E33</formula>
    </cfRule>
    <cfRule type="cellIs" dxfId="3415" priority="1391" operator="lessThan">
      <formula>E33</formula>
    </cfRule>
  </conditionalFormatting>
  <conditionalFormatting sqref="F35">
    <cfRule type="cellIs" dxfId="3414" priority="1386" operator="greaterThanOrEqual">
      <formula>E35</formula>
    </cfRule>
    <cfRule type="cellIs" dxfId="3413" priority="1385" operator="lessThan">
      <formula>E35</formula>
    </cfRule>
  </conditionalFormatting>
  <conditionalFormatting sqref="F35:F36">
    <cfRule type="cellIs" dxfId="3412" priority="1378" operator="equal">
      <formula>0</formula>
    </cfRule>
  </conditionalFormatting>
  <conditionalFormatting sqref="F36">
    <cfRule type="cellIs" dxfId="3411" priority="1380" operator="greaterThanOrEqual">
      <formula>E36</formula>
    </cfRule>
    <cfRule type="cellIs" dxfId="3410" priority="1379" operator="lessThan">
      <formula>E36</formula>
    </cfRule>
  </conditionalFormatting>
  <conditionalFormatting sqref="F37">
    <cfRule type="cellIs" dxfId="3409" priority="1470" operator="greaterThanOrEqual">
      <formula>$E37</formula>
    </cfRule>
    <cfRule type="cellIs" dxfId="3408" priority="1469" operator="lessThan">
      <formula>$E37</formula>
    </cfRule>
    <cfRule type="cellIs" dxfId="3407" priority="1468" operator="equal">
      <formula>0</formula>
    </cfRule>
  </conditionalFormatting>
  <conditionalFormatting sqref="F38:F40">
    <cfRule type="cellIs" dxfId="3406" priority="1366" operator="equal">
      <formula>0</formula>
    </cfRule>
    <cfRule type="cellIs" dxfId="3405" priority="1367" operator="lessThan">
      <formula>E38</formula>
    </cfRule>
    <cfRule type="cellIs" dxfId="3404" priority="1368" operator="greaterThanOrEqual">
      <formula>E38</formula>
    </cfRule>
  </conditionalFormatting>
  <conditionalFormatting sqref="F46">
    <cfRule type="cellIs" dxfId="3403" priority="1463" operator="lessThan">
      <formula>E46</formula>
    </cfRule>
    <cfRule type="cellIs" dxfId="3402" priority="1464" operator="greaterThanOrEqual">
      <formula>E46</formula>
    </cfRule>
    <cfRule type="cellIs" dxfId="3401" priority="1462" operator="equal">
      <formula>0</formula>
    </cfRule>
  </conditionalFormatting>
  <conditionalFormatting sqref="F47:F51">
    <cfRule type="cellIs" dxfId="3400" priority="56" operator="lessThan">
      <formula>E47</formula>
    </cfRule>
    <cfRule type="cellIs" dxfId="3399" priority="57" operator="greaterThanOrEqual">
      <formula>E47</formula>
    </cfRule>
    <cfRule type="cellIs" dxfId="3398" priority="55" operator="equal">
      <formula>0</formula>
    </cfRule>
  </conditionalFormatting>
  <conditionalFormatting sqref="F50:F51">
    <cfRule type="cellIs" dxfId="3397" priority="21" operator="greaterThanOrEqual">
      <formula>E50</formula>
    </cfRule>
    <cfRule type="cellIs" dxfId="3396" priority="19" operator="equal">
      <formula>0</formula>
    </cfRule>
    <cfRule type="cellIs" dxfId="3395" priority="20" operator="lessThan">
      <formula>E50</formula>
    </cfRule>
  </conditionalFormatting>
  <conditionalFormatting sqref="F52:F53">
    <cfRule type="cellIs" dxfId="3394" priority="1360" operator="equal">
      <formula>0</formula>
    </cfRule>
    <cfRule type="cellIs" dxfId="3393" priority="1362" operator="greaterThan">
      <formula>E52</formula>
    </cfRule>
    <cfRule type="cellIs" dxfId="3392" priority="1361" operator="lessThanOrEqual">
      <formula>E52</formula>
    </cfRule>
  </conditionalFormatting>
  <conditionalFormatting sqref="F54">
    <cfRule type="cellIs" dxfId="3391" priority="1450" operator="equal">
      <formula>0</formula>
    </cfRule>
    <cfRule type="cellIs" dxfId="3390" priority="1451" operator="lessThan">
      <formula>$E54</formula>
    </cfRule>
    <cfRule type="cellIs" dxfId="3389" priority="1452" operator="greaterThanOrEqual">
      <formula>$E54</formula>
    </cfRule>
  </conditionalFormatting>
  <conditionalFormatting sqref="F55:F58">
    <cfRule type="cellIs" dxfId="3388" priority="1221" operator="greaterThanOrEqual">
      <formula>E55</formula>
    </cfRule>
    <cfRule type="cellIs" dxfId="3387" priority="1220" operator="lessThan">
      <formula>E55</formula>
    </cfRule>
    <cfRule type="cellIs" dxfId="3386" priority="1219" operator="equal">
      <formula>0</formula>
    </cfRule>
  </conditionalFormatting>
  <conditionalFormatting sqref="F59">
    <cfRule type="cellIs" dxfId="3385" priority="1441" operator="equal">
      <formula>0</formula>
    </cfRule>
    <cfRule type="cellIs" dxfId="3384" priority="1442" operator="lessThan">
      <formula>E59</formula>
    </cfRule>
    <cfRule type="cellIs" dxfId="3383" priority="1443" operator="greaterThanOrEqual">
      <formula>E59</formula>
    </cfRule>
  </conditionalFormatting>
  <conditionalFormatting sqref="F60:F63">
    <cfRule type="cellIs" dxfId="3382" priority="1190" operator="lessThan">
      <formula>E60</formula>
    </cfRule>
    <cfRule type="cellIs" dxfId="3381" priority="1191" operator="greaterThanOrEqual">
      <formula>E60</formula>
    </cfRule>
  </conditionalFormatting>
  <conditionalFormatting sqref="F60:F64">
    <cfRule type="cellIs" dxfId="3380" priority="1189" operator="equal">
      <formula>0</formula>
    </cfRule>
  </conditionalFormatting>
  <conditionalFormatting sqref="F64">
    <cfRule type="cellIs" dxfId="3379" priority="1401" operator="greaterThanOrEqual">
      <formula>E64</formula>
    </cfRule>
    <cfRule type="cellIs" dxfId="3378" priority="1400" operator="lessThan">
      <formula>E64</formula>
    </cfRule>
  </conditionalFormatting>
  <conditionalFormatting sqref="F65">
    <cfRule type="cellIs" dxfId="3377" priority="1433" operator="lessThan">
      <formula>$E65</formula>
    </cfRule>
    <cfRule type="cellIs" dxfId="3376" priority="1434" operator="greaterThanOrEqual">
      <formula>$E65</formula>
    </cfRule>
    <cfRule type="cellIs" dxfId="3375" priority="1432" operator="equal">
      <formula>0</formula>
    </cfRule>
  </conditionalFormatting>
  <conditionalFormatting sqref="F66:F69">
    <cfRule type="cellIs" dxfId="3374" priority="1209" operator="greaterThanOrEqual">
      <formula>E66</formula>
    </cfRule>
    <cfRule type="cellIs" dxfId="3373" priority="1208" operator="lessThan">
      <formula>E66</formula>
    </cfRule>
    <cfRule type="cellIs" dxfId="3372" priority="1207" operator="equal">
      <formula>0</formula>
    </cfRule>
  </conditionalFormatting>
  <conditionalFormatting sqref="F71">
    <cfRule type="cellIs" dxfId="3371" priority="1116" operator="equal">
      <formula>0</formula>
    </cfRule>
    <cfRule type="cellIs" dxfId="3370" priority="1117" operator="lessThan">
      <formula>E71</formula>
    </cfRule>
    <cfRule type="cellIs" dxfId="3369" priority="1118" operator="greaterThanOrEqual">
      <formula>E71</formula>
    </cfRule>
  </conditionalFormatting>
  <conditionalFormatting sqref="F73">
    <cfRule type="cellIs" dxfId="3368" priority="1115" operator="greaterThanOrEqual">
      <formula>E73</formula>
    </cfRule>
    <cfRule type="cellIs" dxfId="3367" priority="1114" operator="lessThan">
      <formula>E73</formula>
    </cfRule>
  </conditionalFormatting>
  <conditionalFormatting sqref="F73:F74">
    <cfRule type="cellIs" dxfId="3366" priority="1110" operator="equal">
      <formula>0</formula>
    </cfRule>
  </conditionalFormatting>
  <conditionalFormatting sqref="F74">
    <cfRule type="cellIs" dxfId="3365" priority="1111" operator="lessThan">
      <formula>E74</formula>
    </cfRule>
    <cfRule type="cellIs" dxfId="3364" priority="1112" operator="greaterThanOrEqual">
      <formula>E74</formula>
    </cfRule>
  </conditionalFormatting>
  <conditionalFormatting sqref="F75">
    <cfRule type="cellIs" dxfId="3363" priority="1421" operator="lessThan">
      <formula>$E75</formula>
    </cfRule>
    <cfRule type="cellIs" dxfId="3362" priority="1420" operator="equal">
      <formula>0</formula>
    </cfRule>
    <cfRule type="cellIs" dxfId="3361" priority="1422" operator="greaterThanOrEqual">
      <formula>$E75</formula>
    </cfRule>
  </conditionalFormatting>
  <conditionalFormatting sqref="F76:F78">
    <cfRule type="cellIs" dxfId="3360" priority="6" operator="greaterThanOrEqual">
      <formula>E76</formula>
    </cfRule>
  </conditionalFormatting>
  <conditionalFormatting sqref="F76:F79">
    <cfRule type="cellIs" dxfId="3359" priority="5" operator="lessThan">
      <formula>E76</formula>
    </cfRule>
  </conditionalFormatting>
  <conditionalFormatting sqref="F76:F81">
    <cfRule type="cellIs" dxfId="3358" priority="4" operator="equal">
      <formula>0</formula>
    </cfRule>
  </conditionalFormatting>
  <conditionalFormatting sqref="F79:F80">
    <cfRule type="cellIs" dxfId="3357" priority="1121" operator="greaterThanOrEqual">
      <formula>E79</formula>
    </cfRule>
  </conditionalFormatting>
  <conditionalFormatting sqref="F80">
    <cfRule type="cellIs" dxfId="3356" priority="1120" operator="lessThan">
      <formula>E80</formula>
    </cfRule>
  </conditionalFormatting>
  <conditionalFormatting sqref="F81">
    <cfRule type="cellIs" dxfId="3355" priority="1108" operator="lessThan">
      <formula>E81</formula>
    </cfRule>
    <cfRule type="cellIs" dxfId="3354" priority="1109" operator="greaterThanOrEqual">
      <formula>E81</formula>
    </cfRule>
  </conditionalFormatting>
  <conditionalFormatting sqref="F82">
    <cfRule type="cellIs" dxfId="3353" priority="1312" operator="equal">
      <formula>0</formula>
    </cfRule>
    <cfRule type="cellIs" dxfId="3352" priority="1313" operator="lessThan">
      <formula>$E82</formula>
    </cfRule>
    <cfRule type="cellIs" dxfId="3351" priority="1314" operator="greaterThanOrEqual">
      <formula>$E82</formula>
    </cfRule>
  </conditionalFormatting>
  <conditionalFormatting sqref="F83:F86">
    <cfRule type="cellIs" dxfId="3350" priority="3" operator="greaterThanOrEqual">
      <formula>E83</formula>
    </cfRule>
    <cfRule type="cellIs" dxfId="3349" priority="2" operator="lessThan">
      <formula>E83</formula>
    </cfRule>
    <cfRule type="cellIs" dxfId="3348" priority="1" operator="equal">
      <formula>0</formula>
    </cfRule>
  </conditionalFormatting>
  <conditionalFormatting sqref="F92">
    <cfRule type="cellIs" dxfId="3347" priority="1279" operator="equal">
      <formula>0</formula>
    </cfRule>
    <cfRule type="cellIs" dxfId="3346" priority="1281" operator="greaterThanOrEqual">
      <formula>E92</formula>
    </cfRule>
    <cfRule type="cellIs" dxfId="3345" priority="1280" operator="lessThan">
      <formula>E92</formula>
    </cfRule>
  </conditionalFormatting>
  <conditionalFormatting sqref="F93:F94 J93:J94 N93:N94">
    <cfRule type="cellIs" dxfId="3344" priority="1103" operator="greaterThanOrEqual">
      <formula>E93</formula>
    </cfRule>
    <cfRule type="cellIs" dxfId="3343" priority="1102" operator="lessThan">
      <formula>E93</formula>
    </cfRule>
    <cfRule type="cellIs" dxfId="3342" priority="1101" operator="equal">
      <formula>0</formula>
    </cfRule>
  </conditionalFormatting>
  <conditionalFormatting sqref="G7">
    <cfRule type="cellIs" dxfId="3341" priority="274" operator="equal">
      <formula>"Introducir resultado"</formula>
    </cfRule>
    <cfRule type="cellIs" dxfId="3340" priority="275" operator="equal">
      <formula>"Meta Conseguida"</formula>
    </cfRule>
    <cfRule type="cellIs" dxfId="3339" priority="276" operator="equal">
      <formula>"Meta non Conseguida"</formula>
    </cfRule>
  </conditionalFormatting>
  <conditionalFormatting sqref="G8">
    <cfRule type="cellIs" dxfId="3338" priority="299" operator="equal">
      <formula>"Meta Parcialmente Alcanzada"</formula>
    </cfRule>
    <cfRule type="cellIs" dxfId="3337" priority="300" operator="equal">
      <formula>"Ningunha Meta Alcanzada"</formula>
    </cfRule>
    <cfRule type="cellIs" dxfId="3336" priority="298" operator="equal">
      <formula>"Meta Totalmente Alcanzada"</formula>
    </cfRule>
  </conditionalFormatting>
  <conditionalFormatting sqref="G9:G10">
    <cfRule type="cellIs" dxfId="3335" priority="273" operator="equal">
      <formula>"Meta non Conseguida"</formula>
    </cfRule>
    <cfRule type="cellIs" dxfId="3334" priority="272" operator="equal">
      <formula>"Meta Conseguida"</formula>
    </cfRule>
    <cfRule type="cellIs" dxfId="3333" priority="271" operator="equal">
      <formula>"Introducir resultado"</formula>
    </cfRule>
  </conditionalFormatting>
  <conditionalFormatting sqref="G12">
    <cfRule type="cellIs" dxfId="3332" priority="286" operator="equal">
      <formula>"Meta Totalmente Alcanzada"</formula>
    </cfRule>
    <cfRule type="cellIs" dxfId="3331" priority="287" operator="equal">
      <formula>"Meta Parcialmente Alcanzada"</formula>
    </cfRule>
    <cfRule type="cellIs" dxfId="3330" priority="288" operator="equal">
      <formula>"Ningunha Meta Alcanzada"</formula>
    </cfRule>
  </conditionalFormatting>
  <conditionalFormatting sqref="G13:G14">
    <cfRule type="cellIs" dxfId="3329" priority="266" operator="equal">
      <formula>"Meta Conseguida"</formula>
    </cfRule>
    <cfRule type="cellIs" dxfId="3328" priority="267" operator="equal">
      <formula>"Meta non Conseguida"</formula>
    </cfRule>
  </conditionalFormatting>
  <conditionalFormatting sqref="G13:G15">
    <cfRule type="cellIs" dxfId="3327" priority="261" operator="equal">
      <formula>"Introducir resultado"</formula>
    </cfRule>
  </conditionalFormatting>
  <conditionalFormatting sqref="G15">
    <cfRule type="cellIs" dxfId="3326" priority="263" operator="equal">
      <formula>"Meta no Conseguida"</formula>
    </cfRule>
    <cfRule type="cellIs" dxfId="3325" priority="262" operator="equal">
      <formula>"Resultado Introducido"</formula>
    </cfRule>
  </conditionalFormatting>
  <conditionalFormatting sqref="G16">
    <cfRule type="cellIs" dxfId="3324" priority="327" operator="equal">
      <formula>"Ningunha Meta Alcanzada"</formula>
    </cfRule>
    <cfRule type="cellIs" dxfId="3323" priority="326" operator="equal">
      <formula>"Meta Parcialmente Alcanzada"</formula>
    </cfRule>
    <cfRule type="cellIs" dxfId="3322" priority="325" operator="equal">
      <formula>"Meta Totalmente Alcanzada"</formula>
    </cfRule>
  </conditionalFormatting>
  <conditionalFormatting sqref="G17:G18">
    <cfRule type="cellIs" dxfId="3321" priority="256" operator="equal">
      <formula>"Meta Conseguida"</formula>
    </cfRule>
    <cfRule type="cellIs" dxfId="3320" priority="257" operator="equal">
      <formula>"Meta non Conseguida"</formula>
    </cfRule>
    <cfRule type="cellIs" dxfId="3319" priority="255" operator="equal">
      <formula>"Introducir resultado"</formula>
    </cfRule>
  </conditionalFormatting>
  <conditionalFormatting sqref="G20">
    <cfRule type="cellIs" dxfId="3318" priority="280" operator="equal">
      <formula>"Meta Totalmente Alcanzada"</formula>
    </cfRule>
    <cfRule type="cellIs" dxfId="3317" priority="282" operator="equal">
      <formula>"Ningunha Meta Alcanzada"</formula>
    </cfRule>
    <cfRule type="cellIs" dxfId="3316" priority="281" operator="equal">
      <formula>"Meta Parcialmente Alcanzada"</formula>
    </cfRule>
  </conditionalFormatting>
  <conditionalFormatting sqref="G21:G22">
    <cfRule type="cellIs" dxfId="3315" priority="251" operator="equal">
      <formula>"Meta non Conseguida"</formula>
    </cfRule>
    <cfRule type="cellIs" dxfId="3314" priority="250" operator="equal">
      <formula>"Meta Conseguida"</formula>
    </cfRule>
    <cfRule type="cellIs" dxfId="3313" priority="249" operator="equal">
      <formula>"Introducir resultado"</formula>
    </cfRule>
  </conditionalFormatting>
  <conditionalFormatting sqref="G24">
    <cfRule type="cellIs" dxfId="3312" priority="1304" operator="equal">
      <formula>"Meta Parcialmente Alcanzada"</formula>
    </cfRule>
    <cfRule type="cellIs" dxfId="3311" priority="1303" operator="equal">
      <formula>"Meta Totalmente Alcanzada"</formula>
    </cfRule>
    <cfRule type="cellIs" dxfId="3310" priority="1305" operator="equal">
      <formula>"Ningunha Meta Alcanzada"</formula>
    </cfRule>
  </conditionalFormatting>
  <conditionalFormatting sqref="G25:G30">
    <cfRule type="cellIs" dxfId="3309" priority="1153" operator="equal">
      <formula>"Meta Conseguida"</formula>
    </cfRule>
    <cfRule type="cellIs" dxfId="3308" priority="1152" operator="equal">
      <formula>"Introducir resultado"</formula>
    </cfRule>
    <cfRule type="cellIs" dxfId="3307" priority="1154" operator="equal">
      <formula>"Meta non Conseguida"</formula>
    </cfRule>
  </conditionalFormatting>
  <conditionalFormatting sqref="G32:G33">
    <cfRule type="cellIs" dxfId="3306" priority="1151" operator="equal">
      <formula>"Meta non Conseguida"</formula>
    </cfRule>
    <cfRule type="cellIs" dxfId="3305" priority="1150" operator="equal">
      <formula>"Meta Conseguida"</formula>
    </cfRule>
    <cfRule type="cellIs" dxfId="3304" priority="1149" operator="equal">
      <formula>"Introducir resultado"</formula>
    </cfRule>
  </conditionalFormatting>
  <conditionalFormatting sqref="G35:G36">
    <cfRule type="cellIs" dxfId="3303" priority="1160" operator="equal">
      <formula>"Meta non Conseguida"</formula>
    </cfRule>
    <cfRule type="cellIs" dxfId="3302" priority="1159" operator="equal">
      <formula>"Meta Conseguida"</formula>
    </cfRule>
    <cfRule type="cellIs" dxfId="3301" priority="1158" operator="equal">
      <formula>"Introducir resultado"</formula>
    </cfRule>
  </conditionalFormatting>
  <conditionalFormatting sqref="G37">
    <cfRule type="cellIs" dxfId="3300" priority="1416" operator="equal">
      <formula>"Ningunha Meta Alcanzada"</formula>
    </cfRule>
    <cfRule type="cellIs" dxfId="3299" priority="1415" operator="equal">
      <formula>"Meta Parcialmente Alcanzada"</formula>
    </cfRule>
    <cfRule type="cellIs" dxfId="3298" priority="1414" operator="equal">
      <formula>"Meta Totalmente Alcanzada"</formula>
    </cfRule>
  </conditionalFormatting>
  <conditionalFormatting sqref="G38:G40">
    <cfRule type="cellIs" dxfId="3297" priority="1371" operator="equal">
      <formula>"Meta non Conseguida"</formula>
    </cfRule>
    <cfRule type="cellIs" dxfId="3296" priority="1370" operator="equal">
      <formula>"Meta Conseguida"</formula>
    </cfRule>
  </conditionalFormatting>
  <conditionalFormatting sqref="G38:G41">
    <cfRule type="cellIs" dxfId="3295" priority="1363" operator="equal">
      <formula>"Introducir resultado"</formula>
    </cfRule>
  </conditionalFormatting>
  <conditionalFormatting sqref="G41">
    <cfRule type="cellIs" dxfId="3294" priority="1365" operator="equal">
      <formula>"Meta no Conseguida"</formula>
    </cfRule>
    <cfRule type="cellIs" dxfId="3293" priority="1364" operator="equal">
      <formula>"Indicador Completado"</formula>
    </cfRule>
  </conditionalFormatting>
  <conditionalFormatting sqref="G46">
    <cfRule type="cellIs" dxfId="3292" priority="1413" operator="equal">
      <formula>"Ningunha Meta Alcanzada"</formula>
    </cfRule>
    <cfRule type="cellIs" dxfId="3291" priority="1412" operator="equal">
      <formula>"Meta Parcialmente Alcanzada"</formula>
    </cfRule>
    <cfRule type="cellIs" dxfId="3290" priority="1411" operator="equal">
      <formula>"Meta Totalmente Alcanzada"</formula>
    </cfRule>
  </conditionalFormatting>
  <conditionalFormatting sqref="G47">
    <cfRule type="cellIs" dxfId="3289" priority="1467" operator="equal">
      <formula>"Meta noN Conseguida"</formula>
    </cfRule>
  </conditionalFormatting>
  <conditionalFormatting sqref="G47:G53">
    <cfRule type="cellIs" dxfId="3288" priority="22" operator="equal">
      <formula>"Introducir resultado"</formula>
    </cfRule>
    <cfRule type="cellIs" dxfId="3287" priority="23" operator="equal">
      <formula>"Meta Conseguida"</formula>
    </cfRule>
  </conditionalFormatting>
  <conditionalFormatting sqref="G48:G53">
    <cfRule type="cellIs" dxfId="3286" priority="24" operator="equal">
      <formula>"Meta non Conseguida"</formula>
    </cfRule>
  </conditionalFormatting>
  <conditionalFormatting sqref="G54">
    <cfRule type="cellIs" dxfId="3285" priority="1410" operator="equal">
      <formula>"Ningunha Meta Alcanzada"</formula>
    </cfRule>
    <cfRule type="cellIs" dxfId="3284" priority="1409" operator="equal">
      <formula>"Meta Parcialmente Alcanzada"</formula>
    </cfRule>
    <cfRule type="cellIs" dxfId="3283" priority="1408" operator="equal">
      <formula>"Meta Totalmente Alcanzada"</formula>
    </cfRule>
  </conditionalFormatting>
  <conditionalFormatting sqref="G55:G58">
    <cfRule type="cellIs" dxfId="3282" priority="1417" operator="equal">
      <formula>"Introducir resultado"</formula>
    </cfRule>
    <cfRule type="cellIs" dxfId="3281" priority="1418" operator="equal">
      <formula>"Meta Conseguida"</formula>
    </cfRule>
    <cfRule type="cellIs" dxfId="3280" priority="1419" operator="equal">
      <formula>"Meta non Conseguida"</formula>
    </cfRule>
  </conditionalFormatting>
  <conditionalFormatting sqref="G59">
    <cfRule type="cellIs" dxfId="3279" priority="1444" operator="equal">
      <formula>"Meta Totalmente Alcanzada"</formula>
    </cfRule>
    <cfRule type="cellIs" dxfId="3278" priority="1445" operator="equal">
      <formula>"Meta Parcialmente Alcanzada"</formula>
    </cfRule>
    <cfRule type="cellIs" dxfId="3277" priority="1446" operator="equal">
      <formula>"Ningunha Meta Alcanzada"</formula>
    </cfRule>
  </conditionalFormatting>
  <conditionalFormatting sqref="G60:G64">
    <cfRule type="cellIs" dxfId="3276" priority="1143" operator="equal">
      <formula>"Introducir resultado"</formula>
    </cfRule>
    <cfRule type="cellIs" dxfId="3275" priority="1144" operator="equal">
      <formula>"Meta Conseguida"</formula>
    </cfRule>
    <cfRule type="cellIs" dxfId="3274" priority="1145" operator="equal">
      <formula>"Meta non Conseguida"</formula>
    </cfRule>
  </conditionalFormatting>
  <conditionalFormatting sqref="G65">
    <cfRule type="cellIs" dxfId="3273" priority="1435" operator="equal">
      <formula>"Meta Totalmente Alcanzada"</formula>
    </cfRule>
    <cfRule type="cellIs" dxfId="3272" priority="1436" operator="equal">
      <formula>"Meta Parcialmente Alcanzada"</formula>
    </cfRule>
    <cfRule type="cellIs" dxfId="3271" priority="1437" operator="equal">
      <formula>"Ningunha Meta Alcanzada"</formula>
    </cfRule>
  </conditionalFormatting>
  <conditionalFormatting sqref="G66:G69">
    <cfRule type="cellIs" dxfId="3270" priority="1359" operator="equal">
      <formula>"Meta non Conseguida"</formula>
    </cfRule>
    <cfRule type="cellIs" dxfId="3269" priority="1358" operator="equal">
      <formula>"Meta Conseguida"</formula>
    </cfRule>
  </conditionalFormatting>
  <conditionalFormatting sqref="G66:G74">
    <cfRule type="cellIs" dxfId="3268" priority="1128" operator="equal">
      <formula>"Introducir resultado"</formula>
    </cfRule>
  </conditionalFormatting>
  <conditionalFormatting sqref="G70">
    <cfRule type="cellIs" dxfId="3267" priority="1142" operator="equal">
      <formula>"Meta no Conseguida"</formula>
    </cfRule>
    <cfRule type="cellIs" dxfId="3266" priority="1141" operator="equal">
      <formula>"Indicador Completado"</formula>
    </cfRule>
  </conditionalFormatting>
  <conditionalFormatting sqref="G71">
    <cfRule type="cellIs" dxfId="3265" priority="1135" operator="equal">
      <formula>"Meta Conseguida"</formula>
    </cfRule>
    <cfRule type="cellIs" dxfId="3264" priority="1136" operator="equal">
      <formula>"Meta non Conseguida"</formula>
    </cfRule>
  </conditionalFormatting>
  <conditionalFormatting sqref="G72">
    <cfRule type="cellIs" dxfId="3263" priority="1139" operator="equal">
      <formula>"Meta no Conseguida"</formula>
    </cfRule>
    <cfRule type="cellIs" dxfId="3262" priority="1138" operator="equal">
      <formula>"Indicador Completado"</formula>
    </cfRule>
  </conditionalFormatting>
  <conditionalFormatting sqref="G73:G74">
    <cfRule type="cellIs" dxfId="3261" priority="1129" operator="equal">
      <formula>"Meta Conseguida"</formula>
    </cfRule>
    <cfRule type="cellIs" dxfId="3260" priority="1130" operator="equal">
      <formula>"Meta non Conseguida"</formula>
    </cfRule>
  </conditionalFormatting>
  <conditionalFormatting sqref="G75">
    <cfRule type="cellIs" dxfId="3259" priority="1425" operator="equal">
      <formula>"Ningunha Meta Alcanzada"</formula>
    </cfRule>
    <cfRule type="cellIs" dxfId="3258" priority="1424" operator="equal">
      <formula>"Meta Parcialmente Alcanzada"</formula>
    </cfRule>
    <cfRule type="cellIs" dxfId="3257" priority="1423" operator="equal">
      <formula>"Meta Totalmente Alcanzada"</formula>
    </cfRule>
  </conditionalFormatting>
  <conditionalFormatting sqref="G76:G81">
    <cfRule type="cellIs" dxfId="3256" priority="1122" operator="equal">
      <formula>"Introducir resultado"</formula>
    </cfRule>
    <cfRule type="cellIs" dxfId="3255" priority="1123" operator="equal">
      <formula>"Meta Conseguida"</formula>
    </cfRule>
    <cfRule type="cellIs" dxfId="3254" priority="1124" operator="equal">
      <formula>"Meta non Conseguida"</formula>
    </cfRule>
  </conditionalFormatting>
  <conditionalFormatting sqref="G82">
    <cfRule type="cellIs" dxfId="3253" priority="1317" operator="equal">
      <formula>"Ningunha Meta Alcanzada"</formula>
    </cfRule>
    <cfRule type="cellIs" dxfId="3252" priority="1316" operator="equal">
      <formula>"Meta Parcialmente Alcanzada"</formula>
    </cfRule>
    <cfRule type="cellIs" dxfId="3251" priority="1315" operator="equal">
      <formula>"Meta Totalmente Alcanzada"</formula>
    </cfRule>
  </conditionalFormatting>
  <conditionalFormatting sqref="G83:G86">
    <cfRule type="cellIs" dxfId="3250" priority="1311" operator="equal">
      <formula>"Meta non Conseguida"</formula>
    </cfRule>
    <cfRule type="cellIs" dxfId="3249" priority="1310" operator="equal">
      <formula>"Meta Conseguida"</formula>
    </cfRule>
  </conditionalFormatting>
  <conditionalFormatting sqref="G83:G88">
    <cfRule type="cellIs" dxfId="3248" priority="1104" operator="equal">
      <formula>"Introducir resultado"</formula>
    </cfRule>
  </conditionalFormatting>
  <conditionalFormatting sqref="G87:G88">
    <cfRule type="cellIs" dxfId="3247" priority="1105" operator="equal">
      <formula>"Indicador Completado"</formula>
    </cfRule>
    <cfRule type="cellIs" dxfId="3246" priority="1106" operator="equal">
      <formula>"Meta no Conseguida"</formula>
    </cfRule>
  </conditionalFormatting>
  <conditionalFormatting sqref="G92">
    <cfRule type="cellIs" dxfId="3245" priority="1278" operator="equal">
      <formula>"Ningunha Meta Alcanzada"</formula>
    </cfRule>
    <cfRule type="cellIs" dxfId="3244" priority="1277" operator="equal">
      <formula>"Meta Parcialmente Alcanzada"</formula>
    </cfRule>
    <cfRule type="cellIs" dxfId="3243" priority="1276" operator="equal">
      <formula>"Meta Totalmente Alcanzada"</formula>
    </cfRule>
  </conditionalFormatting>
  <conditionalFormatting sqref="G93:G94">
    <cfRule type="cellIs" dxfId="3242" priority="1100" operator="equal">
      <formula>"Meta non Conseguida"</formula>
    </cfRule>
    <cfRule type="cellIs" dxfId="3241" priority="1099" operator="equal">
      <formula>"Meta Conseguida"</formula>
    </cfRule>
    <cfRule type="cellIs" dxfId="3240" priority="1098" operator="equal">
      <formula>"Introducir resultado"</formula>
    </cfRule>
  </conditionalFormatting>
  <conditionalFormatting sqref="J7">
    <cfRule type="cellIs" dxfId="3239" priority="248" operator="greaterThanOrEqual">
      <formula>I7</formula>
    </cfRule>
    <cfRule type="cellIs" dxfId="3238" priority="246" operator="equal">
      <formula>0</formula>
    </cfRule>
    <cfRule type="cellIs" dxfId="3237" priority="247" operator="lessThan">
      <formula>I7</formula>
    </cfRule>
  </conditionalFormatting>
  <conditionalFormatting sqref="J8">
    <cfRule type="cellIs" dxfId="3236" priority="219" operator="equal">
      <formula>0</formula>
    </cfRule>
    <cfRule type="cellIs" dxfId="3235" priority="221" operator="lessThan">
      <formula>I8</formula>
    </cfRule>
    <cfRule type="cellIs" dxfId="3234" priority="220" operator="greaterThanOrEqual">
      <formula>I8</formula>
    </cfRule>
  </conditionalFormatting>
  <conditionalFormatting sqref="J9">
    <cfRule type="cellIs" dxfId="3233" priority="236" operator="greaterThanOrEqual">
      <formula>I9</formula>
    </cfRule>
    <cfRule type="cellIs" dxfId="3232" priority="235" operator="lessThan">
      <formula>I9</formula>
    </cfRule>
  </conditionalFormatting>
  <conditionalFormatting sqref="J9:J11">
    <cfRule type="cellIs" dxfId="3231" priority="94" operator="equal">
      <formula>0</formula>
    </cfRule>
  </conditionalFormatting>
  <conditionalFormatting sqref="J10">
    <cfRule type="cellIs" dxfId="3230" priority="95" operator="lessThan">
      <formula>I10</formula>
    </cfRule>
    <cfRule type="cellIs" dxfId="3229" priority="96" operator="greaterThanOrEqual">
      <formula>I10</formula>
    </cfRule>
  </conditionalFormatting>
  <conditionalFormatting sqref="J11">
    <cfRule type="cellIs" dxfId="3228" priority="239" operator="greaterThanOrEqual">
      <formula>$E11</formula>
    </cfRule>
    <cfRule type="cellIs" dxfId="3227" priority="238" operator="lessThan">
      <formula>$E11</formula>
    </cfRule>
  </conditionalFormatting>
  <conditionalFormatting sqref="J12">
    <cfRule type="cellIs" dxfId="3226" priority="210" operator="equal">
      <formula>0</formula>
    </cfRule>
    <cfRule type="cellIs" dxfId="3225" priority="212" operator="lessThan">
      <formula>I12</formula>
    </cfRule>
    <cfRule type="cellIs" dxfId="3224" priority="211" operator="greaterThanOrEqual">
      <formula>I12</formula>
    </cfRule>
  </conditionalFormatting>
  <conditionalFormatting sqref="J13">
    <cfRule type="cellIs" dxfId="3223" priority="217" operator="lessThan">
      <formula>I13</formula>
    </cfRule>
    <cfRule type="cellIs" dxfId="3222" priority="218" operator="greaterThanOrEqual">
      <formula>I13</formula>
    </cfRule>
  </conditionalFormatting>
  <conditionalFormatting sqref="J13:J15">
    <cfRule type="cellIs" dxfId="3221" priority="100" operator="equal">
      <formula>0</formula>
    </cfRule>
  </conditionalFormatting>
  <conditionalFormatting sqref="J14">
    <cfRule type="cellIs" dxfId="3220" priority="101" operator="lessThan">
      <formula>I14</formula>
    </cfRule>
    <cfRule type="cellIs" dxfId="3219" priority="102" operator="greaterThanOrEqual">
      <formula>I14</formula>
    </cfRule>
  </conditionalFormatting>
  <conditionalFormatting sqref="J16">
    <cfRule type="cellIs" dxfId="3218" priority="230" operator="lessThan">
      <formula>I16</formula>
    </cfRule>
    <cfRule type="cellIs" dxfId="3217" priority="229" operator="greaterThanOrEqual">
      <formula>I16</formula>
    </cfRule>
    <cfRule type="cellIs" dxfId="3216" priority="228" operator="equal">
      <formula>0</formula>
    </cfRule>
  </conditionalFormatting>
  <conditionalFormatting sqref="J17">
    <cfRule type="cellIs" dxfId="3215" priority="233" operator="greaterThanOrEqual">
      <formula>I17</formula>
    </cfRule>
    <cfRule type="cellIs" dxfId="3214" priority="232" operator="lessThan">
      <formula>I17</formula>
    </cfRule>
  </conditionalFormatting>
  <conditionalFormatting sqref="J17:J18">
    <cfRule type="cellIs" dxfId="3213" priority="88" operator="equal">
      <formula>0</formula>
    </cfRule>
  </conditionalFormatting>
  <conditionalFormatting sqref="J18">
    <cfRule type="cellIs" dxfId="3212" priority="89" operator="lessThan">
      <formula>I18</formula>
    </cfRule>
    <cfRule type="cellIs" dxfId="3211" priority="90" operator="greaterThanOrEqual">
      <formula>I18</formula>
    </cfRule>
  </conditionalFormatting>
  <conditionalFormatting sqref="J20">
    <cfRule type="cellIs" dxfId="3210" priority="204" operator="equal">
      <formula>0</formula>
    </cfRule>
    <cfRule type="cellIs" dxfId="3209" priority="205" operator="greaterThanOrEqual">
      <formula>I20</formula>
    </cfRule>
    <cfRule type="cellIs" dxfId="3208" priority="206" operator="lessThan">
      <formula>I20</formula>
    </cfRule>
  </conditionalFormatting>
  <conditionalFormatting sqref="J21">
    <cfRule type="cellIs" dxfId="3207" priority="227" operator="greaterThanOrEqual">
      <formula>I21</formula>
    </cfRule>
    <cfRule type="cellIs" dxfId="3206" priority="226" operator="lessThan">
      <formula>I21</formula>
    </cfRule>
  </conditionalFormatting>
  <conditionalFormatting sqref="J21:J22">
    <cfRule type="cellIs" dxfId="3205" priority="82" operator="equal">
      <formula>0</formula>
    </cfRule>
  </conditionalFormatting>
  <conditionalFormatting sqref="J22">
    <cfRule type="cellIs" dxfId="3204" priority="83" operator="lessThan">
      <formula>I22</formula>
    </cfRule>
    <cfRule type="cellIs" dxfId="3203" priority="84" operator="greaterThanOrEqual">
      <formula>I22</formula>
    </cfRule>
  </conditionalFormatting>
  <conditionalFormatting sqref="J24">
    <cfRule type="cellIs" dxfId="3202" priority="926" operator="lessThan">
      <formula>I24</formula>
    </cfRule>
    <cfRule type="cellIs" dxfId="3201" priority="925" operator="greaterThanOrEqual">
      <formula>I24</formula>
    </cfRule>
    <cfRule type="cellIs" dxfId="3200" priority="924" operator="equal">
      <formula>0</formula>
    </cfRule>
  </conditionalFormatting>
  <conditionalFormatting sqref="J25">
    <cfRule type="cellIs" dxfId="3199" priority="913" operator="lessThan">
      <formula>I25</formula>
    </cfRule>
    <cfRule type="cellIs" dxfId="3198" priority="914" operator="greaterThanOrEqual">
      <formula>I25</formula>
    </cfRule>
    <cfRule type="cellIs" dxfId="3197" priority="912" operator="equal">
      <formula>0</formula>
    </cfRule>
  </conditionalFormatting>
  <conditionalFormatting sqref="J26">
    <cfRule type="cellIs" dxfId="3196" priority="915" operator="equal">
      <formula>0</formula>
    </cfRule>
    <cfRule type="cellIs" dxfId="3195" priority="917" operator="greaterThan">
      <formula>I26</formula>
    </cfRule>
    <cfRule type="cellIs" dxfId="3194" priority="916" operator="lessThanOrEqual">
      <formula>I26</formula>
    </cfRule>
  </conditionalFormatting>
  <conditionalFormatting sqref="J27:J30">
    <cfRule type="cellIs" dxfId="3193" priority="902" operator="greaterThanOrEqual">
      <formula>$E27</formula>
    </cfRule>
    <cfRule type="cellIs" dxfId="3192" priority="900" operator="equal">
      <formula>0</formula>
    </cfRule>
    <cfRule type="cellIs" dxfId="3191" priority="901" operator="lessThan">
      <formula>$E27</formula>
    </cfRule>
  </conditionalFormatting>
  <conditionalFormatting sqref="J32">
    <cfRule type="cellIs" dxfId="3190" priority="1006" operator="lessThan">
      <formula>I32</formula>
    </cfRule>
    <cfRule type="cellIs" dxfId="3189" priority="1007" operator="greaterThanOrEqual">
      <formula>I32</formula>
    </cfRule>
  </conditionalFormatting>
  <conditionalFormatting sqref="J32:J33">
    <cfRule type="cellIs" dxfId="3188" priority="1005" operator="equal">
      <formula>0</formula>
    </cfRule>
  </conditionalFormatting>
  <conditionalFormatting sqref="J33">
    <cfRule type="cellIs" dxfId="3187" priority="1010" operator="greaterThanOrEqual">
      <formula>I33</formula>
    </cfRule>
    <cfRule type="cellIs" dxfId="3186" priority="1009" operator="lessThan">
      <formula>I33</formula>
    </cfRule>
  </conditionalFormatting>
  <conditionalFormatting sqref="J35">
    <cfRule type="cellIs" dxfId="3185" priority="1004" operator="greaterThanOrEqual">
      <formula>I35</formula>
    </cfRule>
    <cfRule type="cellIs" dxfId="3184" priority="1003" operator="lessThan">
      <formula>I35</formula>
    </cfRule>
  </conditionalFormatting>
  <conditionalFormatting sqref="J35:J36">
    <cfRule type="cellIs" dxfId="3183" priority="996" operator="equal">
      <formula>0</formula>
    </cfRule>
  </conditionalFormatting>
  <conditionalFormatting sqref="J36">
    <cfRule type="cellIs" dxfId="3182" priority="997" operator="lessThan">
      <formula>I36</formula>
    </cfRule>
    <cfRule type="cellIs" dxfId="3181" priority="998" operator="greaterThanOrEqual">
      <formula>I36</formula>
    </cfRule>
  </conditionalFormatting>
  <conditionalFormatting sqref="J37">
    <cfRule type="cellIs" dxfId="3180" priority="1087" operator="lessThan">
      <formula>$E37</formula>
    </cfRule>
    <cfRule type="cellIs" dxfId="3179" priority="1086" operator="equal">
      <formula>0</formula>
    </cfRule>
    <cfRule type="cellIs" dxfId="3178" priority="1088" operator="greaterThanOrEqual">
      <formula>$E37</formula>
    </cfRule>
  </conditionalFormatting>
  <conditionalFormatting sqref="J38:J40">
    <cfRule type="cellIs" dxfId="3177" priority="985" operator="lessThan">
      <formula>I38</formula>
    </cfRule>
    <cfRule type="cellIs" dxfId="3176" priority="984" operator="equal">
      <formula>0</formula>
    </cfRule>
    <cfRule type="cellIs" dxfId="3175" priority="986" operator="greaterThanOrEqual">
      <formula>I38</formula>
    </cfRule>
  </conditionalFormatting>
  <conditionalFormatting sqref="J46">
    <cfRule type="cellIs" dxfId="3174" priority="1082" operator="greaterThanOrEqual">
      <formula>I46</formula>
    </cfRule>
    <cfRule type="cellIs" dxfId="3173" priority="1081" operator="lessThan">
      <formula>I46</formula>
    </cfRule>
    <cfRule type="cellIs" dxfId="3172" priority="1080" operator="equal">
      <formula>0</formula>
    </cfRule>
  </conditionalFormatting>
  <conditionalFormatting sqref="J47:J51">
    <cfRule type="cellIs" dxfId="3171" priority="49" operator="equal">
      <formula>0</formula>
    </cfRule>
    <cfRule type="cellIs" dxfId="3170" priority="50" operator="lessThan">
      <formula>I47</formula>
    </cfRule>
    <cfRule type="cellIs" dxfId="3169" priority="51" operator="greaterThanOrEqual">
      <formula>I47</formula>
    </cfRule>
  </conditionalFormatting>
  <conditionalFormatting sqref="J50:J51">
    <cfRule type="cellIs" dxfId="3168" priority="13" operator="equal">
      <formula>0</formula>
    </cfRule>
    <cfRule type="cellIs" dxfId="3167" priority="15" operator="greaterThanOrEqual">
      <formula>I50</formula>
    </cfRule>
    <cfRule type="cellIs" dxfId="3166" priority="14" operator="lessThan">
      <formula>I50</formula>
    </cfRule>
  </conditionalFormatting>
  <conditionalFormatting sqref="J52:J53">
    <cfRule type="cellIs" dxfId="3165" priority="978" operator="equal">
      <formula>0</formula>
    </cfRule>
    <cfRule type="cellIs" dxfId="3164" priority="979" operator="lessThanOrEqual">
      <formula>I52</formula>
    </cfRule>
    <cfRule type="cellIs" dxfId="3163" priority="980" operator="greaterThan">
      <formula>I52</formula>
    </cfRule>
  </conditionalFormatting>
  <conditionalFormatting sqref="J54">
    <cfRule type="cellIs" dxfId="3162" priority="1070" operator="greaterThanOrEqual">
      <formula>$E54</formula>
    </cfRule>
    <cfRule type="cellIs" dxfId="3161" priority="1068" operator="equal">
      <formula>0</formula>
    </cfRule>
    <cfRule type="cellIs" dxfId="3160" priority="1069" operator="lessThan">
      <formula>$E54</formula>
    </cfRule>
  </conditionalFormatting>
  <conditionalFormatting sqref="J55:J58">
    <cfRule type="cellIs" dxfId="3159" priority="838" operator="lessThan">
      <formula>I55</formula>
    </cfRule>
    <cfRule type="cellIs" dxfId="3158" priority="837" operator="equal">
      <formula>0</formula>
    </cfRule>
    <cfRule type="cellIs" dxfId="3157" priority="839" operator="greaterThanOrEqual">
      <formula>I55</formula>
    </cfRule>
  </conditionalFormatting>
  <conditionalFormatting sqref="J59">
    <cfRule type="cellIs" dxfId="3156" priority="1060" operator="lessThan">
      <formula>I59</formula>
    </cfRule>
    <cfRule type="cellIs" dxfId="3155" priority="1059" operator="equal">
      <formula>0</formula>
    </cfRule>
    <cfRule type="cellIs" dxfId="3154" priority="1061" operator="greaterThanOrEqual">
      <formula>I59</formula>
    </cfRule>
  </conditionalFormatting>
  <conditionalFormatting sqref="J60:J63">
    <cfRule type="cellIs" dxfId="3153" priority="808" operator="lessThan">
      <formula>I60</formula>
    </cfRule>
    <cfRule type="cellIs" dxfId="3152" priority="809" operator="greaterThanOrEqual">
      <formula>I60</formula>
    </cfRule>
  </conditionalFormatting>
  <conditionalFormatting sqref="J60:J64">
    <cfRule type="cellIs" dxfId="3151" priority="807" operator="equal">
      <formula>0</formula>
    </cfRule>
  </conditionalFormatting>
  <conditionalFormatting sqref="J64">
    <cfRule type="cellIs" dxfId="3150" priority="1018" operator="lessThan">
      <formula>I64</formula>
    </cfRule>
    <cfRule type="cellIs" dxfId="3149" priority="1019" operator="greaterThanOrEqual">
      <formula>I64</formula>
    </cfRule>
  </conditionalFormatting>
  <conditionalFormatting sqref="J65">
    <cfRule type="cellIs" dxfId="3148" priority="1052" operator="greaterThanOrEqual">
      <formula>$E65</formula>
    </cfRule>
    <cfRule type="cellIs" dxfId="3147" priority="1050" operator="equal">
      <formula>0</formula>
    </cfRule>
    <cfRule type="cellIs" dxfId="3146" priority="1051" operator="lessThan">
      <formula>$E65</formula>
    </cfRule>
  </conditionalFormatting>
  <conditionalFormatting sqref="J66:J69">
    <cfRule type="cellIs" dxfId="3145" priority="825" operator="equal">
      <formula>0</formula>
    </cfRule>
    <cfRule type="cellIs" dxfId="3144" priority="827" operator="greaterThanOrEqual">
      <formula>I66</formula>
    </cfRule>
    <cfRule type="cellIs" dxfId="3143" priority="826" operator="lessThan">
      <formula>I66</formula>
    </cfRule>
  </conditionalFormatting>
  <conditionalFormatting sqref="J71">
    <cfRule type="cellIs" dxfId="3142" priority="736" operator="greaterThanOrEqual">
      <formula>I71</formula>
    </cfRule>
    <cfRule type="cellIs" dxfId="3141" priority="735" operator="lessThan">
      <formula>I71</formula>
    </cfRule>
    <cfRule type="cellIs" dxfId="3140" priority="734" operator="equal">
      <formula>0</formula>
    </cfRule>
  </conditionalFormatting>
  <conditionalFormatting sqref="J73:J74">
    <cfRule type="cellIs" dxfId="3139" priority="729" operator="lessThan">
      <formula>I73</formula>
    </cfRule>
    <cfRule type="cellIs" dxfId="3138" priority="728" operator="equal">
      <formula>0</formula>
    </cfRule>
    <cfRule type="cellIs" dxfId="3137" priority="730" operator="greaterThanOrEqual">
      <formula>I73</formula>
    </cfRule>
  </conditionalFormatting>
  <conditionalFormatting sqref="J75">
    <cfRule type="cellIs" dxfId="3136" priority="1040" operator="greaterThanOrEqual">
      <formula>$E75</formula>
    </cfRule>
    <cfRule type="cellIs" dxfId="3135" priority="1038" operator="equal">
      <formula>0</formula>
    </cfRule>
    <cfRule type="cellIs" dxfId="3134" priority="1039" operator="lessThan">
      <formula>$E75</formula>
    </cfRule>
  </conditionalFormatting>
  <conditionalFormatting sqref="J76:J79">
    <cfRule type="cellIs" dxfId="3133" priority="953" operator="greaterThanOrEqual">
      <formula>I76</formula>
    </cfRule>
    <cfRule type="cellIs" dxfId="3132" priority="952" operator="lessThan">
      <formula>I76</formula>
    </cfRule>
  </conditionalFormatting>
  <conditionalFormatting sqref="J76:J81">
    <cfRule type="cellIs" dxfId="3131" priority="725" operator="equal">
      <formula>0</formula>
    </cfRule>
  </conditionalFormatting>
  <conditionalFormatting sqref="J80">
    <cfRule type="cellIs" dxfId="3130" priority="739" operator="greaterThanOrEqual">
      <formula>I80</formula>
    </cfRule>
    <cfRule type="cellIs" dxfId="3129" priority="738" operator="lessThan">
      <formula>I80</formula>
    </cfRule>
  </conditionalFormatting>
  <conditionalFormatting sqref="J81">
    <cfRule type="cellIs" dxfId="3128" priority="726" operator="lessThan">
      <formula>I81</formula>
    </cfRule>
    <cfRule type="cellIs" dxfId="3127" priority="727" operator="greaterThanOrEqual">
      <formula>I81</formula>
    </cfRule>
  </conditionalFormatting>
  <conditionalFormatting sqref="J82">
    <cfRule type="cellIs" dxfId="3126" priority="931" operator="lessThan">
      <formula>$E82</formula>
    </cfRule>
    <cfRule type="cellIs" dxfId="3125" priority="930" operator="equal">
      <formula>0</formula>
    </cfRule>
    <cfRule type="cellIs" dxfId="3124" priority="932" operator="greaterThanOrEqual">
      <formula>$E82</formula>
    </cfRule>
  </conditionalFormatting>
  <conditionalFormatting sqref="J83:J86">
    <cfRule type="cellIs" dxfId="3123" priority="814" operator="lessThan">
      <formula>I83</formula>
    </cfRule>
    <cfRule type="cellIs" dxfId="3122" priority="813" operator="equal">
      <formula>0</formula>
    </cfRule>
    <cfRule type="cellIs" dxfId="3121" priority="815" operator="greaterThanOrEqual">
      <formula>I83</formula>
    </cfRule>
  </conditionalFormatting>
  <conditionalFormatting sqref="J92">
    <cfRule type="cellIs" dxfId="3120" priority="899" operator="greaterThanOrEqual">
      <formula>I92</formula>
    </cfRule>
    <cfRule type="cellIs" dxfId="3119" priority="898" operator="lessThan">
      <formula>I92</formula>
    </cfRule>
    <cfRule type="cellIs" dxfId="3118" priority="897" operator="equal">
      <formula>0</formula>
    </cfRule>
  </conditionalFormatting>
  <conditionalFormatting sqref="K7">
    <cfRule type="cellIs" dxfId="3117" priority="202" operator="equal">
      <formula>"Meta Conseguida"</formula>
    </cfRule>
    <cfRule type="cellIs" dxfId="3116" priority="203" operator="equal">
      <formula>"Meta non Conseguida"</formula>
    </cfRule>
    <cfRule type="cellIs" dxfId="3115" priority="201" operator="equal">
      <formula>"Introducir resultado"</formula>
    </cfRule>
  </conditionalFormatting>
  <conditionalFormatting sqref="K8">
    <cfRule type="cellIs" dxfId="3114" priority="222" operator="equal">
      <formula>"Meta Totalmente Alcanzada"</formula>
    </cfRule>
    <cfRule type="cellIs" dxfId="3113" priority="223" operator="equal">
      <formula>"Meta Parcialmente Alcanzada"</formula>
    </cfRule>
    <cfRule type="cellIs" dxfId="3112" priority="224" operator="equal">
      <formula>"Ningunha Meta Alcanzada"</formula>
    </cfRule>
  </conditionalFormatting>
  <conditionalFormatting sqref="K9:K10">
    <cfRule type="cellIs" dxfId="3111" priority="199" operator="equal">
      <formula>"Meta Conseguida"</formula>
    </cfRule>
    <cfRule type="cellIs" dxfId="3110" priority="200" operator="equal">
      <formula>"Meta non Conseguida"</formula>
    </cfRule>
    <cfRule type="cellIs" dxfId="3109" priority="198" operator="equal">
      <formula>"Introducir resultado"</formula>
    </cfRule>
  </conditionalFormatting>
  <conditionalFormatting sqref="K12">
    <cfRule type="cellIs" dxfId="3108" priority="213" operator="equal">
      <formula>"Meta Totalmente Alcanzada"</formula>
    </cfRule>
    <cfRule type="cellIs" dxfId="3107" priority="214" operator="equal">
      <formula>"Meta Parcialmente Alcanzada"</formula>
    </cfRule>
    <cfRule type="cellIs" dxfId="3106" priority="215" operator="equal">
      <formula>"Ningunha Meta Alcanzada"</formula>
    </cfRule>
  </conditionalFormatting>
  <conditionalFormatting sqref="K13:K14">
    <cfRule type="cellIs" dxfId="3105" priority="194" operator="equal">
      <formula>"Meta non Conseguida"</formula>
    </cfRule>
    <cfRule type="cellIs" dxfId="3104" priority="193" operator="equal">
      <formula>"Meta Conseguida"</formula>
    </cfRule>
  </conditionalFormatting>
  <conditionalFormatting sqref="K13:K15">
    <cfRule type="cellIs" dxfId="3103" priority="188" operator="equal">
      <formula>"Introducir resultado"</formula>
    </cfRule>
  </conditionalFormatting>
  <conditionalFormatting sqref="K15">
    <cfRule type="cellIs" dxfId="3102" priority="190" operator="equal">
      <formula>"Meta no Conseguida"</formula>
    </cfRule>
    <cfRule type="cellIs" dxfId="3101" priority="189" operator="equal">
      <formula>"Resultado Introducido"</formula>
    </cfRule>
  </conditionalFormatting>
  <conditionalFormatting sqref="K16">
    <cfRule type="cellIs" dxfId="3100" priority="241" operator="equal">
      <formula>"Meta Parcialmente Alcanzada"</formula>
    </cfRule>
    <cfRule type="cellIs" dxfId="3099" priority="242" operator="equal">
      <formula>"Ningunha Meta Alcanzada"</formula>
    </cfRule>
    <cfRule type="cellIs" dxfId="3098" priority="240" operator="equal">
      <formula>"Meta Totalmente Alcanzada"</formula>
    </cfRule>
  </conditionalFormatting>
  <conditionalFormatting sqref="K17:K18">
    <cfRule type="cellIs" dxfId="3097" priority="184" operator="equal">
      <formula>"Meta non Conseguida"</formula>
    </cfRule>
    <cfRule type="cellIs" dxfId="3096" priority="183" operator="equal">
      <formula>"Meta Conseguida"</formula>
    </cfRule>
    <cfRule type="cellIs" dxfId="3095" priority="182" operator="equal">
      <formula>"Introducir resultado"</formula>
    </cfRule>
  </conditionalFormatting>
  <conditionalFormatting sqref="K20">
    <cfRule type="cellIs" dxfId="3094" priority="207" operator="equal">
      <formula>"Meta Totalmente Alcanzada"</formula>
    </cfRule>
    <cfRule type="cellIs" dxfId="3093" priority="209" operator="equal">
      <formula>"Ningunha Meta Alcanzada"</formula>
    </cfRule>
    <cfRule type="cellIs" dxfId="3092" priority="208" operator="equal">
      <formula>"Meta Parcialmente Alcanzada"</formula>
    </cfRule>
  </conditionalFormatting>
  <conditionalFormatting sqref="K21:K22">
    <cfRule type="cellIs" dxfId="3091" priority="178" operator="equal">
      <formula>"Meta non Conseguida"</formula>
    </cfRule>
    <cfRule type="cellIs" dxfId="3090" priority="177" operator="equal">
      <formula>"Meta Conseguida"</formula>
    </cfRule>
    <cfRule type="cellIs" dxfId="3089" priority="176" operator="equal">
      <formula>"Introducir resultado"</formula>
    </cfRule>
  </conditionalFormatting>
  <conditionalFormatting sqref="K24">
    <cfRule type="cellIs" dxfId="3088" priority="922" operator="equal">
      <formula>"Meta Parcialmente Alcanzada"</formula>
    </cfRule>
    <cfRule type="cellIs" dxfId="3087" priority="921" operator="equal">
      <formula>"Meta Totalmente Alcanzada"</formula>
    </cfRule>
    <cfRule type="cellIs" dxfId="3086" priority="923" operator="equal">
      <formula>"Ningunha Meta Alcanzada"</formula>
    </cfRule>
  </conditionalFormatting>
  <conditionalFormatting sqref="K25:K30">
    <cfRule type="cellIs" dxfId="3085" priority="772" operator="equal">
      <formula>"Meta non Conseguida"</formula>
    </cfRule>
    <cfRule type="cellIs" dxfId="3084" priority="771" operator="equal">
      <formula>"Meta Conseguida"</formula>
    </cfRule>
    <cfRule type="cellIs" dxfId="3083" priority="770" operator="equal">
      <formula>"Introducir resultado"</formula>
    </cfRule>
  </conditionalFormatting>
  <conditionalFormatting sqref="K32:K33">
    <cfRule type="cellIs" dxfId="3082" priority="768" operator="equal">
      <formula>"Meta Conseguida"</formula>
    </cfRule>
    <cfRule type="cellIs" dxfId="3081" priority="769" operator="equal">
      <formula>"Meta non Conseguida"</formula>
    </cfRule>
    <cfRule type="cellIs" dxfId="3080" priority="767" operator="equal">
      <formula>"Introducir resultado"</formula>
    </cfRule>
  </conditionalFormatting>
  <conditionalFormatting sqref="K35:K36">
    <cfRule type="cellIs" dxfId="3079" priority="777" operator="equal">
      <formula>"Meta Conseguida"</formula>
    </cfRule>
    <cfRule type="cellIs" dxfId="3078" priority="776" operator="equal">
      <formula>"Introducir resultado"</formula>
    </cfRule>
    <cfRule type="cellIs" dxfId="3077" priority="778" operator="equal">
      <formula>"Meta non Conseguida"</formula>
    </cfRule>
  </conditionalFormatting>
  <conditionalFormatting sqref="K37">
    <cfRule type="cellIs" dxfId="3076" priority="1034" operator="equal">
      <formula>"Ningunha Meta Alcanzada"</formula>
    </cfRule>
    <cfRule type="cellIs" dxfId="3075" priority="1033" operator="equal">
      <formula>"Meta Parcialmente Alcanzada"</formula>
    </cfRule>
    <cfRule type="cellIs" dxfId="3074" priority="1032" operator="equal">
      <formula>"Meta Totalmente Alcanzada"</formula>
    </cfRule>
  </conditionalFormatting>
  <conditionalFormatting sqref="K38:K40">
    <cfRule type="cellIs" dxfId="3073" priority="989" operator="equal">
      <formula>"Meta non Conseguida"</formula>
    </cfRule>
    <cfRule type="cellIs" dxfId="3072" priority="988" operator="equal">
      <formula>"Meta Conseguida"</formula>
    </cfRule>
  </conditionalFormatting>
  <conditionalFormatting sqref="K38:K41">
    <cfRule type="cellIs" dxfId="3071" priority="981" operator="equal">
      <formula>"Introducir resultado"</formula>
    </cfRule>
  </conditionalFormatting>
  <conditionalFormatting sqref="K41">
    <cfRule type="cellIs" dxfId="3070" priority="983" operator="equal">
      <formula>"Meta no Conseguida"</formula>
    </cfRule>
    <cfRule type="cellIs" dxfId="3069" priority="982" operator="equal">
      <formula>"Indicador Completado"</formula>
    </cfRule>
  </conditionalFormatting>
  <conditionalFormatting sqref="K46">
    <cfRule type="cellIs" dxfId="3068" priority="1031" operator="equal">
      <formula>"Ningunha Meta Alcanzada"</formula>
    </cfRule>
    <cfRule type="cellIs" dxfId="3067" priority="1029" operator="equal">
      <formula>"Meta Totalmente Alcanzada"</formula>
    </cfRule>
    <cfRule type="cellIs" dxfId="3066" priority="1030" operator="equal">
      <formula>"Meta Parcialmente Alcanzada"</formula>
    </cfRule>
  </conditionalFormatting>
  <conditionalFormatting sqref="K47">
    <cfRule type="cellIs" dxfId="3065" priority="1085" operator="equal">
      <formula>"Meta noN Conseguida"</formula>
    </cfRule>
  </conditionalFormatting>
  <conditionalFormatting sqref="K47:K53">
    <cfRule type="cellIs" dxfId="3064" priority="17" operator="equal">
      <formula>"Meta Conseguida"</formula>
    </cfRule>
    <cfRule type="cellIs" dxfId="3063" priority="16" operator="equal">
      <formula>"Introducir resultado"</formula>
    </cfRule>
  </conditionalFormatting>
  <conditionalFormatting sqref="K48:K53">
    <cfRule type="cellIs" dxfId="3062" priority="18" operator="equal">
      <formula>"Meta non Conseguida"</formula>
    </cfRule>
  </conditionalFormatting>
  <conditionalFormatting sqref="K54">
    <cfRule type="cellIs" dxfId="3061" priority="1027" operator="equal">
      <formula>"Meta Parcialmente Alcanzada"</formula>
    </cfRule>
    <cfRule type="cellIs" dxfId="3060" priority="1028" operator="equal">
      <formula>"Ningunha Meta Alcanzada"</formula>
    </cfRule>
    <cfRule type="cellIs" dxfId="3059" priority="1026" operator="equal">
      <formula>"Meta Totalmente Alcanzada"</formula>
    </cfRule>
  </conditionalFormatting>
  <conditionalFormatting sqref="K55:K58">
    <cfRule type="cellIs" dxfId="3058" priority="1036" operator="equal">
      <formula>"Meta Conseguida"</formula>
    </cfRule>
    <cfRule type="cellIs" dxfId="3057" priority="1037" operator="equal">
      <formula>"Meta non Conseguida"</formula>
    </cfRule>
    <cfRule type="cellIs" dxfId="3056" priority="1035" operator="equal">
      <formula>"Introducir resultado"</formula>
    </cfRule>
  </conditionalFormatting>
  <conditionalFormatting sqref="K59">
    <cfRule type="cellIs" dxfId="3055" priority="1064" operator="equal">
      <formula>"Ningunha Meta Alcanzada"</formula>
    </cfRule>
    <cfRule type="cellIs" dxfId="3054" priority="1062" operator="equal">
      <formula>"Meta Totalmente Alcanzada"</formula>
    </cfRule>
    <cfRule type="cellIs" dxfId="3053" priority="1063" operator="equal">
      <formula>"Meta Parcialmente Alcanzada"</formula>
    </cfRule>
  </conditionalFormatting>
  <conditionalFormatting sqref="K60:K64">
    <cfRule type="cellIs" dxfId="3052" priority="761" operator="equal">
      <formula>"Introducir resultado"</formula>
    </cfRule>
    <cfRule type="cellIs" dxfId="3051" priority="763" operator="equal">
      <formula>"Meta non Conseguida"</formula>
    </cfRule>
    <cfRule type="cellIs" dxfId="3050" priority="762" operator="equal">
      <formula>"Meta Conseguida"</formula>
    </cfRule>
  </conditionalFormatting>
  <conditionalFormatting sqref="K65">
    <cfRule type="cellIs" dxfId="3049" priority="1054" operator="equal">
      <formula>"Meta Parcialmente Alcanzada"</formula>
    </cfRule>
    <cfRule type="cellIs" dxfId="3048" priority="1053" operator="equal">
      <formula>"Meta Totalmente Alcanzada"</formula>
    </cfRule>
    <cfRule type="cellIs" dxfId="3047" priority="1055" operator="equal">
      <formula>"Ningunha Meta Alcanzada"</formula>
    </cfRule>
  </conditionalFormatting>
  <conditionalFormatting sqref="K66:K69">
    <cfRule type="cellIs" dxfId="3046" priority="976" operator="equal">
      <formula>"Meta Conseguida"</formula>
    </cfRule>
    <cfRule type="cellIs" dxfId="3045" priority="977" operator="equal">
      <formula>"Meta non Conseguida"</formula>
    </cfRule>
  </conditionalFormatting>
  <conditionalFormatting sqref="K66:K74">
    <cfRule type="cellIs" dxfId="3044" priority="746" operator="equal">
      <formula>"Introducir resultado"</formula>
    </cfRule>
  </conditionalFormatting>
  <conditionalFormatting sqref="K70">
    <cfRule type="cellIs" dxfId="3043" priority="760" operator="equal">
      <formula>"Meta no Conseguida"</formula>
    </cfRule>
    <cfRule type="cellIs" dxfId="3042" priority="759" operator="equal">
      <formula>"Indicador Completado"</formula>
    </cfRule>
  </conditionalFormatting>
  <conditionalFormatting sqref="K71">
    <cfRule type="cellIs" dxfId="3041" priority="753" operator="equal">
      <formula>"Meta Conseguida"</formula>
    </cfRule>
    <cfRule type="cellIs" dxfId="3040" priority="754" operator="equal">
      <formula>"Meta non Conseguida"</formula>
    </cfRule>
  </conditionalFormatting>
  <conditionalFormatting sqref="K72">
    <cfRule type="cellIs" dxfId="3039" priority="756" operator="equal">
      <formula>"Indicador Completado"</formula>
    </cfRule>
    <cfRule type="cellIs" dxfId="3038" priority="757" operator="equal">
      <formula>"Meta no Conseguida"</formula>
    </cfRule>
  </conditionalFormatting>
  <conditionalFormatting sqref="K73:K74">
    <cfRule type="cellIs" dxfId="3037" priority="747" operator="equal">
      <formula>"Meta Conseguida"</formula>
    </cfRule>
    <cfRule type="cellIs" dxfId="3036" priority="748" operator="equal">
      <formula>"Meta non Conseguida"</formula>
    </cfRule>
  </conditionalFormatting>
  <conditionalFormatting sqref="K75">
    <cfRule type="cellIs" dxfId="3035" priority="1041" operator="equal">
      <formula>"Meta Totalmente Alcanzada"</formula>
    </cfRule>
    <cfRule type="cellIs" dxfId="3034" priority="1042" operator="equal">
      <formula>"Meta Parcialmente Alcanzada"</formula>
    </cfRule>
    <cfRule type="cellIs" dxfId="3033" priority="1043" operator="equal">
      <formula>"Ningunha Meta Alcanzada"</formula>
    </cfRule>
  </conditionalFormatting>
  <conditionalFormatting sqref="K76:K81">
    <cfRule type="cellIs" dxfId="3032" priority="740" operator="equal">
      <formula>"Introducir resultado"</formula>
    </cfRule>
    <cfRule type="cellIs" dxfId="3031" priority="741" operator="equal">
      <formula>"Meta Conseguida"</formula>
    </cfRule>
    <cfRule type="cellIs" dxfId="3030" priority="742" operator="equal">
      <formula>"Meta non Conseguida"</formula>
    </cfRule>
  </conditionalFormatting>
  <conditionalFormatting sqref="K82">
    <cfRule type="cellIs" dxfId="3029" priority="933" operator="equal">
      <formula>"Meta Totalmente Alcanzada"</formula>
    </cfRule>
    <cfRule type="cellIs" dxfId="3028" priority="934" operator="equal">
      <formula>"Meta Parcialmente Alcanzada"</formula>
    </cfRule>
    <cfRule type="cellIs" dxfId="3027" priority="935" operator="equal">
      <formula>"Ningunha Meta Alcanzada"</formula>
    </cfRule>
  </conditionalFormatting>
  <conditionalFormatting sqref="K83:K86">
    <cfRule type="cellIs" dxfId="3026" priority="928" operator="equal">
      <formula>"Meta Conseguida"</formula>
    </cfRule>
    <cfRule type="cellIs" dxfId="3025" priority="929" operator="equal">
      <formula>"Meta non Conseguida"</formula>
    </cfRule>
  </conditionalFormatting>
  <conditionalFormatting sqref="K83:K88">
    <cfRule type="cellIs" dxfId="3024" priority="722" operator="equal">
      <formula>"Introducir resultado"</formula>
    </cfRule>
  </conditionalFormatting>
  <conditionalFormatting sqref="K87:K88">
    <cfRule type="cellIs" dxfId="3023" priority="723" operator="equal">
      <formula>"Indicador Completado"</formula>
    </cfRule>
    <cfRule type="cellIs" dxfId="3022" priority="724" operator="equal">
      <formula>"Meta no Conseguida"</formula>
    </cfRule>
  </conditionalFormatting>
  <conditionalFormatting sqref="K92">
    <cfRule type="cellIs" dxfId="3021" priority="896" operator="equal">
      <formula>"Ningunha Meta Alcanzada"</formula>
    </cfRule>
    <cfRule type="cellIs" dxfId="3020" priority="895" operator="equal">
      <formula>"Meta Parcialmente Alcanzada"</formula>
    </cfRule>
    <cfRule type="cellIs" dxfId="3019" priority="894" operator="equal">
      <formula>"Meta Totalmente Alcanzada"</formula>
    </cfRule>
  </conditionalFormatting>
  <conditionalFormatting sqref="K93:K94">
    <cfRule type="cellIs" dxfId="3018" priority="718" operator="equal">
      <formula>"Meta non Conseguida"</formula>
    </cfRule>
    <cfRule type="cellIs" dxfId="3017" priority="716" operator="equal">
      <formula>"Introducir resultado"</formula>
    </cfRule>
    <cfRule type="cellIs" dxfId="3016" priority="717" operator="equal">
      <formula>"Meta Conseguida"</formula>
    </cfRule>
  </conditionalFormatting>
  <conditionalFormatting sqref="N7">
    <cfRule type="cellIs" dxfId="3015" priority="174" operator="lessThan">
      <formula>M7</formula>
    </cfRule>
    <cfRule type="cellIs" dxfId="3014" priority="173" operator="equal">
      <formula>0</formula>
    </cfRule>
    <cfRule type="cellIs" dxfId="3013" priority="175" operator="greaterThanOrEqual">
      <formula>M7</formula>
    </cfRule>
  </conditionalFormatting>
  <conditionalFormatting sqref="N8">
    <cfRule type="cellIs" dxfId="3012" priority="148" operator="lessThan">
      <formula>M8</formula>
    </cfRule>
    <cfRule type="cellIs" dxfId="3011" priority="146" operator="equal">
      <formula>0</formula>
    </cfRule>
    <cfRule type="cellIs" dxfId="3010" priority="147" operator="greaterThanOrEqual">
      <formula>M8</formula>
    </cfRule>
  </conditionalFormatting>
  <conditionalFormatting sqref="N9">
    <cfRule type="cellIs" dxfId="3009" priority="162" operator="lessThan">
      <formula>M9</formula>
    </cfRule>
    <cfRule type="cellIs" dxfId="3008" priority="163" operator="greaterThanOrEqual">
      <formula>M9</formula>
    </cfRule>
  </conditionalFormatting>
  <conditionalFormatting sqref="N9:N11">
    <cfRule type="cellIs" dxfId="3007" priority="91" operator="equal">
      <formula>0</formula>
    </cfRule>
  </conditionalFormatting>
  <conditionalFormatting sqref="N10">
    <cfRule type="cellIs" dxfId="3006" priority="93" operator="greaterThanOrEqual">
      <formula>M10</formula>
    </cfRule>
    <cfRule type="cellIs" dxfId="3005" priority="92" operator="lessThan">
      <formula>M10</formula>
    </cfRule>
  </conditionalFormatting>
  <conditionalFormatting sqref="N11">
    <cfRule type="cellIs" dxfId="3004" priority="165" operator="lessThan">
      <formula>$E11</formula>
    </cfRule>
    <cfRule type="cellIs" dxfId="3003" priority="166" operator="greaterThanOrEqual">
      <formula>$E11</formula>
    </cfRule>
  </conditionalFormatting>
  <conditionalFormatting sqref="N12">
    <cfRule type="cellIs" dxfId="3002" priority="139" operator="lessThan">
      <formula>M12</formula>
    </cfRule>
    <cfRule type="cellIs" dxfId="3001" priority="137" operator="equal">
      <formula>0</formula>
    </cfRule>
    <cfRule type="cellIs" dxfId="3000" priority="138" operator="greaterThanOrEqual">
      <formula>M12</formula>
    </cfRule>
  </conditionalFormatting>
  <conditionalFormatting sqref="N13">
    <cfRule type="cellIs" dxfId="2999" priority="145" operator="greaterThanOrEqual">
      <formula>M13</formula>
    </cfRule>
    <cfRule type="cellIs" dxfId="2998" priority="144" operator="lessThan">
      <formula>M13</formula>
    </cfRule>
  </conditionalFormatting>
  <conditionalFormatting sqref="N13:N15">
    <cfRule type="cellIs" dxfId="2997" priority="97" operator="equal">
      <formula>0</formula>
    </cfRule>
  </conditionalFormatting>
  <conditionalFormatting sqref="N14">
    <cfRule type="cellIs" dxfId="2996" priority="99" operator="greaterThanOrEqual">
      <formula>M14</formula>
    </cfRule>
    <cfRule type="cellIs" dxfId="2995" priority="98" operator="lessThan">
      <formula>M14</formula>
    </cfRule>
  </conditionalFormatting>
  <conditionalFormatting sqref="N16">
    <cfRule type="cellIs" dxfId="2994" priority="155" operator="equal">
      <formula>0</formula>
    </cfRule>
    <cfRule type="cellIs" dxfId="2993" priority="157" operator="lessThan">
      <formula>M16</formula>
    </cfRule>
    <cfRule type="cellIs" dxfId="2992" priority="156" operator="greaterThanOrEqual">
      <formula>M16</formula>
    </cfRule>
  </conditionalFormatting>
  <conditionalFormatting sqref="N17">
    <cfRule type="cellIs" dxfId="2991" priority="160" operator="greaterThanOrEqual">
      <formula>M17</formula>
    </cfRule>
    <cfRule type="cellIs" dxfId="2990" priority="159" operator="lessThan">
      <formula>M17</formula>
    </cfRule>
  </conditionalFormatting>
  <conditionalFormatting sqref="N17:N18">
    <cfRule type="cellIs" dxfId="2989" priority="85" operator="equal">
      <formula>0</formula>
    </cfRule>
  </conditionalFormatting>
  <conditionalFormatting sqref="N18">
    <cfRule type="cellIs" dxfId="2988" priority="87" operator="greaterThanOrEqual">
      <formula>M18</formula>
    </cfRule>
    <cfRule type="cellIs" dxfId="2987" priority="86" operator="lessThan">
      <formula>M18</formula>
    </cfRule>
  </conditionalFormatting>
  <conditionalFormatting sqref="N20">
    <cfRule type="cellIs" dxfId="2986" priority="131" operator="equal">
      <formula>0</formula>
    </cfRule>
    <cfRule type="cellIs" dxfId="2985" priority="132" operator="greaterThanOrEqual">
      <formula>M20</formula>
    </cfRule>
    <cfRule type="cellIs" dxfId="2984" priority="133" operator="lessThan">
      <formula>M20</formula>
    </cfRule>
  </conditionalFormatting>
  <conditionalFormatting sqref="N21">
    <cfRule type="cellIs" dxfId="2983" priority="153" operator="lessThan">
      <formula>M21</formula>
    </cfRule>
    <cfRule type="cellIs" dxfId="2982" priority="154" operator="greaterThanOrEqual">
      <formula>M21</formula>
    </cfRule>
  </conditionalFormatting>
  <conditionalFormatting sqref="N21:N22">
    <cfRule type="cellIs" dxfId="2981" priority="79" operator="equal">
      <formula>0</formula>
    </cfRule>
  </conditionalFormatting>
  <conditionalFormatting sqref="N22">
    <cfRule type="cellIs" dxfId="2980" priority="80" operator="lessThan">
      <formula>M22</formula>
    </cfRule>
    <cfRule type="cellIs" dxfId="2979" priority="81" operator="greaterThanOrEqual">
      <formula>M22</formula>
    </cfRule>
  </conditionalFormatting>
  <conditionalFormatting sqref="N24">
    <cfRule type="cellIs" dxfId="2978" priority="543" operator="greaterThanOrEqual">
      <formula>M24</formula>
    </cfRule>
    <cfRule type="cellIs" dxfId="2977" priority="542" operator="equal">
      <formula>0</formula>
    </cfRule>
    <cfRule type="cellIs" dxfId="2976" priority="544" operator="lessThan">
      <formula>M24</formula>
    </cfRule>
  </conditionalFormatting>
  <conditionalFormatting sqref="N25">
    <cfRule type="cellIs" dxfId="2975" priority="532" operator="greaterThanOrEqual">
      <formula>M25</formula>
    </cfRule>
    <cfRule type="cellIs" dxfId="2974" priority="530" operator="equal">
      <formula>0</formula>
    </cfRule>
    <cfRule type="cellIs" dxfId="2973" priority="531" operator="lessThan">
      <formula>M25</formula>
    </cfRule>
  </conditionalFormatting>
  <conditionalFormatting sqref="N26">
    <cfRule type="cellIs" dxfId="2972" priority="535" operator="greaterThan">
      <formula>M26</formula>
    </cfRule>
    <cfRule type="cellIs" dxfId="2971" priority="534" operator="lessThanOrEqual">
      <formula>M26</formula>
    </cfRule>
    <cfRule type="cellIs" dxfId="2970" priority="533" operator="equal">
      <formula>0</formula>
    </cfRule>
  </conditionalFormatting>
  <conditionalFormatting sqref="N27:N30">
    <cfRule type="cellIs" dxfId="2969" priority="518" operator="equal">
      <formula>0</formula>
    </cfRule>
    <cfRule type="cellIs" dxfId="2968" priority="519" operator="lessThan">
      <formula>$E27</formula>
    </cfRule>
    <cfRule type="cellIs" dxfId="2967" priority="520" operator="greaterThanOrEqual">
      <formula>$E27</formula>
    </cfRule>
  </conditionalFormatting>
  <conditionalFormatting sqref="N32">
    <cfRule type="cellIs" dxfId="2966" priority="624" operator="lessThan">
      <formula>M32</formula>
    </cfRule>
    <cfRule type="cellIs" dxfId="2965" priority="625" operator="greaterThanOrEqual">
      <formula>M32</formula>
    </cfRule>
  </conditionalFormatting>
  <conditionalFormatting sqref="N32:N33">
    <cfRule type="cellIs" dxfId="2964" priority="623" operator="equal">
      <formula>0</formula>
    </cfRule>
  </conditionalFormatting>
  <conditionalFormatting sqref="N33">
    <cfRule type="cellIs" dxfId="2963" priority="628" operator="greaterThanOrEqual">
      <formula>M33</formula>
    </cfRule>
    <cfRule type="cellIs" dxfId="2962" priority="627" operator="lessThan">
      <formula>M33</formula>
    </cfRule>
  </conditionalFormatting>
  <conditionalFormatting sqref="N35">
    <cfRule type="cellIs" dxfId="2961" priority="621" operator="lessThan">
      <formula>M35</formula>
    </cfRule>
    <cfRule type="cellIs" dxfId="2960" priority="622" operator="greaterThanOrEqual">
      <formula>M35</formula>
    </cfRule>
  </conditionalFormatting>
  <conditionalFormatting sqref="N35:N36">
    <cfRule type="cellIs" dxfId="2959" priority="614" operator="equal">
      <formula>0</formula>
    </cfRule>
  </conditionalFormatting>
  <conditionalFormatting sqref="N36">
    <cfRule type="cellIs" dxfId="2958" priority="615" operator="lessThan">
      <formula>M36</formula>
    </cfRule>
    <cfRule type="cellIs" dxfId="2957" priority="616" operator="greaterThanOrEqual">
      <formula>M36</formula>
    </cfRule>
  </conditionalFormatting>
  <conditionalFormatting sqref="N37">
    <cfRule type="cellIs" dxfId="2956" priority="705" operator="lessThan">
      <formula>$E37</formula>
    </cfRule>
    <cfRule type="cellIs" dxfId="2955" priority="706" operator="greaterThanOrEqual">
      <formula>$E37</formula>
    </cfRule>
    <cfRule type="cellIs" dxfId="2954" priority="704" operator="equal">
      <formula>0</formula>
    </cfRule>
  </conditionalFormatting>
  <conditionalFormatting sqref="N38:N40">
    <cfRule type="cellIs" dxfId="2953" priority="602" operator="equal">
      <formula>0</formula>
    </cfRule>
    <cfRule type="cellIs" dxfId="2952" priority="603" operator="lessThan">
      <formula>M38</formula>
    </cfRule>
    <cfRule type="cellIs" dxfId="2951" priority="604" operator="greaterThanOrEqual">
      <formula>M38</formula>
    </cfRule>
  </conditionalFormatting>
  <conditionalFormatting sqref="N46">
    <cfRule type="cellIs" dxfId="2950" priority="700" operator="greaterThanOrEqual">
      <formula>M46</formula>
    </cfRule>
    <cfRule type="cellIs" dxfId="2949" priority="699" operator="lessThan">
      <formula>M46</formula>
    </cfRule>
    <cfRule type="cellIs" dxfId="2948" priority="698" operator="equal">
      <formula>0</formula>
    </cfRule>
  </conditionalFormatting>
  <conditionalFormatting sqref="N47:N51">
    <cfRule type="cellIs" dxfId="2947" priority="45" operator="greaterThanOrEqual">
      <formula>M47</formula>
    </cfRule>
    <cfRule type="cellIs" dxfId="2946" priority="44" operator="lessThan">
      <formula>M47</formula>
    </cfRule>
    <cfRule type="cellIs" dxfId="2945" priority="43" operator="equal">
      <formula>0</formula>
    </cfRule>
  </conditionalFormatting>
  <conditionalFormatting sqref="N50:N51">
    <cfRule type="cellIs" dxfId="2944" priority="7" operator="equal">
      <formula>0</formula>
    </cfRule>
    <cfRule type="cellIs" dxfId="2943" priority="9" operator="greaterThanOrEqual">
      <formula>M50</formula>
    </cfRule>
    <cfRule type="cellIs" dxfId="2942" priority="8" operator="lessThan">
      <formula>M50</formula>
    </cfRule>
  </conditionalFormatting>
  <conditionalFormatting sqref="N52:N53">
    <cfRule type="cellIs" dxfId="2941" priority="598" operator="greaterThan">
      <formula>M52</formula>
    </cfRule>
    <cfRule type="cellIs" dxfId="2940" priority="597" operator="lessThanOrEqual">
      <formula>M52</formula>
    </cfRule>
    <cfRule type="cellIs" dxfId="2939" priority="596" operator="equal">
      <formula>0</formula>
    </cfRule>
  </conditionalFormatting>
  <conditionalFormatting sqref="N54">
    <cfRule type="cellIs" dxfId="2938" priority="686" operator="equal">
      <formula>0</formula>
    </cfRule>
    <cfRule type="cellIs" dxfId="2937" priority="687" operator="lessThan">
      <formula>$E54</formula>
    </cfRule>
    <cfRule type="cellIs" dxfId="2936" priority="688" operator="greaterThanOrEqual">
      <formula>$E54</formula>
    </cfRule>
  </conditionalFormatting>
  <conditionalFormatting sqref="N55:N58">
    <cfRule type="cellIs" dxfId="2935" priority="457" operator="greaterThanOrEqual">
      <formula>M55</formula>
    </cfRule>
    <cfRule type="cellIs" dxfId="2934" priority="456" operator="lessThan">
      <formula>M55</formula>
    </cfRule>
    <cfRule type="cellIs" dxfId="2933" priority="455" operator="equal">
      <formula>0</formula>
    </cfRule>
  </conditionalFormatting>
  <conditionalFormatting sqref="N59">
    <cfRule type="cellIs" dxfId="2932" priority="679" operator="greaterThanOrEqual">
      <formula>M59</formula>
    </cfRule>
    <cfRule type="cellIs" dxfId="2931" priority="677" operator="equal">
      <formula>0</formula>
    </cfRule>
    <cfRule type="cellIs" dxfId="2930" priority="678" operator="lessThan">
      <formula>M59</formula>
    </cfRule>
  </conditionalFormatting>
  <conditionalFormatting sqref="N60:N63">
    <cfRule type="cellIs" dxfId="2929" priority="427" operator="greaterThanOrEqual">
      <formula>M60</formula>
    </cfRule>
    <cfRule type="cellIs" dxfId="2928" priority="426" operator="lessThan">
      <formula>M60</formula>
    </cfRule>
  </conditionalFormatting>
  <conditionalFormatting sqref="N60:N64">
    <cfRule type="cellIs" dxfId="2927" priority="425" operator="equal">
      <formula>0</formula>
    </cfRule>
  </conditionalFormatting>
  <conditionalFormatting sqref="N64">
    <cfRule type="cellIs" dxfId="2926" priority="637" operator="greaterThanOrEqual">
      <formula>M64</formula>
    </cfRule>
    <cfRule type="cellIs" dxfId="2925" priority="636" operator="lessThan">
      <formula>M64</formula>
    </cfRule>
  </conditionalFormatting>
  <conditionalFormatting sqref="N65">
    <cfRule type="cellIs" dxfId="2924" priority="670" operator="greaterThanOrEqual">
      <formula>$E65</formula>
    </cfRule>
    <cfRule type="cellIs" dxfId="2923" priority="669" operator="lessThan">
      <formula>$E65</formula>
    </cfRule>
    <cfRule type="cellIs" dxfId="2922" priority="668" operator="equal">
      <formula>0</formula>
    </cfRule>
  </conditionalFormatting>
  <conditionalFormatting sqref="N66:N69">
    <cfRule type="cellIs" dxfId="2921" priority="443" operator="equal">
      <formula>0</formula>
    </cfRule>
    <cfRule type="cellIs" dxfId="2920" priority="444" operator="lessThan">
      <formula>M66</formula>
    </cfRule>
    <cfRule type="cellIs" dxfId="2919" priority="445" operator="greaterThanOrEqual">
      <formula>M66</formula>
    </cfRule>
  </conditionalFormatting>
  <conditionalFormatting sqref="N71">
    <cfRule type="cellIs" dxfId="2918" priority="352" operator="equal">
      <formula>0</formula>
    </cfRule>
    <cfRule type="cellIs" dxfId="2917" priority="354" operator="greaterThanOrEqual">
      <formula>M71</formula>
    </cfRule>
    <cfRule type="cellIs" dxfId="2916" priority="353" operator="lessThan">
      <formula>M71</formula>
    </cfRule>
  </conditionalFormatting>
  <conditionalFormatting sqref="N73:N74">
    <cfRule type="cellIs" dxfId="2915" priority="348" operator="greaterThanOrEqual">
      <formula>M73</formula>
    </cfRule>
    <cfRule type="cellIs" dxfId="2914" priority="347" operator="lessThan">
      <formula>M73</formula>
    </cfRule>
    <cfRule type="cellIs" dxfId="2913" priority="346" operator="equal">
      <formula>0</formula>
    </cfRule>
  </conditionalFormatting>
  <conditionalFormatting sqref="N75">
    <cfRule type="cellIs" dxfId="2912" priority="658" operator="greaterThanOrEqual">
      <formula>$E75</formula>
    </cfRule>
    <cfRule type="cellIs" dxfId="2911" priority="657" operator="lessThan">
      <formula>$E75</formula>
    </cfRule>
    <cfRule type="cellIs" dxfId="2910" priority="656" operator="equal">
      <formula>0</formula>
    </cfRule>
  </conditionalFormatting>
  <conditionalFormatting sqref="N76:N79">
    <cfRule type="cellIs" dxfId="2909" priority="571" operator="greaterThanOrEqual">
      <formula>M76</formula>
    </cfRule>
    <cfRule type="cellIs" dxfId="2908" priority="570" operator="lessThan">
      <formula>M76</formula>
    </cfRule>
  </conditionalFormatting>
  <conditionalFormatting sqref="N76:N81">
    <cfRule type="cellIs" dxfId="2907" priority="343" operator="equal">
      <formula>0</formula>
    </cfRule>
  </conditionalFormatting>
  <conditionalFormatting sqref="N80">
    <cfRule type="cellIs" dxfId="2906" priority="357" operator="greaterThanOrEqual">
      <formula>M80</formula>
    </cfRule>
    <cfRule type="cellIs" dxfId="2905" priority="356" operator="lessThan">
      <formula>M80</formula>
    </cfRule>
  </conditionalFormatting>
  <conditionalFormatting sqref="N81">
    <cfRule type="cellIs" dxfId="2904" priority="345" operator="greaterThanOrEqual">
      <formula>M81</formula>
    </cfRule>
    <cfRule type="cellIs" dxfId="2903" priority="344" operator="lessThan">
      <formula>M81</formula>
    </cfRule>
  </conditionalFormatting>
  <conditionalFormatting sqref="N82">
    <cfRule type="cellIs" dxfId="2902" priority="548" operator="equal">
      <formula>0</formula>
    </cfRule>
    <cfRule type="cellIs" dxfId="2901" priority="550" operator="greaterThanOrEqual">
      <formula>$E82</formula>
    </cfRule>
    <cfRule type="cellIs" dxfId="2900" priority="549" operator="lessThan">
      <formula>$E82</formula>
    </cfRule>
  </conditionalFormatting>
  <conditionalFormatting sqref="N83:N86">
    <cfRule type="cellIs" dxfId="2899" priority="432" operator="lessThan">
      <formula>M83</formula>
    </cfRule>
    <cfRule type="cellIs" dxfId="2898" priority="433" operator="greaterThanOrEqual">
      <formula>M83</formula>
    </cfRule>
    <cfRule type="cellIs" dxfId="2897" priority="431" operator="equal">
      <formula>0</formula>
    </cfRule>
  </conditionalFormatting>
  <conditionalFormatting sqref="N92">
    <cfRule type="cellIs" dxfId="2896" priority="516" operator="lessThan">
      <formula>M92</formula>
    </cfRule>
    <cfRule type="cellIs" dxfId="2895" priority="517" operator="greaterThanOrEqual">
      <formula>M92</formula>
    </cfRule>
    <cfRule type="cellIs" dxfId="2894" priority="515" operator="equal">
      <formula>0</formula>
    </cfRule>
  </conditionalFormatting>
  <conditionalFormatting sqref="O7">
    <cfRule type="cellIs" dxfId="2893" priority="129" operator="equal">
      <formula>"Meta Conseguida"</formula>
    </cfRule>
    <cfRule type="cellIs" dxfId="2892" priority="128" operator="equal">
      <formula>"Introducir resultado"</formula>
    </cfRule>
    <cfRule type="cellIs" dxfId="2891" priority="130" operator="equal">
      <formula>"Meta non Conseguida"</formula>
    </cfRule>
  </conditionalFormatting>
  <conditionalFormatting sqref="O8">
    <cfRule type="cellIs" dxfId="2890" priority="151" operator="equal">
      <formula>"Ningunha Meta Alcanzada"</formula>
    </cfRule>
    <cfRule type="cellIs" dxfId="2889" priority="150" operator="equal">
      <formula>"Meta Parcialmente Alcanzada"</formula>
    </cfRule>
    <cfRule type="cellIs" dxfId="2888" priority="149" operator="equal">
      <formula>"Meta Totalmente Alcanzada"</formula>
    </cfRule>
  </conditionalFormatting>
  <conditionalFormatting sqref="O9:O10">
    <cfRule type="cellIs" dxfId="2887" priority="125" operator="equal">
      <formula>"Introducir resultado"</formula>
    </cfRule>
    <cfRule type="cellIs" dxfId="2886" priority="127" operator="equal">
      <formula>"Meta non Conseguida"</formula>
    </cfRule>
    <cfRule type="cellIs" dxfId="2885" priority="126" operator="equal">
      <formula>"Meta Conseguida"</formula>
    </cfRule>
  </conditionalFormatting>
  <conditionalFormatting sqref="O12">
    <cfRule type="cellIs" dxfId="2884" priority="142" operator="equal">
      <formula>"Ningunha Meta Alcanzada"</formula>
    </cfRule>
    <cfRule type="cellIs" dxfId="2883" priority="141" operator="equal">
      <formula>"Meta Parcialmente Alcanzada"</formula>
    </cfRule>
    <cfRule type="cellIs" dxfId="2882" priority="140" operator="equal">
      <formula>"Meta Totalmente Alcanzada"</formula>
    </cfRule>
  </conditionalFormatting>
  <conditionalFormatting sqref="O13:O14">
    <cfRule type="cellIs" dxfId="2881" priority="121" operator="equal">
      <formula>"Meta non Conseguida"</formula>
    </cfRule>
    <cfRule type="cellIs" dxfId="2880" priority="120" operator="equal">
      <formula>"Meta Conseguida"</formula>
    </cfRule>
  </conditionalFormatting>
  <conditionalFormatting sqref="O13:O15">
    <cfRule type="cellIs" dxfId="2879" priority="115" operator="equal">
      <formula>"Introducir resultado"</formula>
    </cfRule>
  </conditionalFormatting>
  <conditionalFormatting sqref="O15">
    <cfRule type="cellIs" dxfId="2878" priority="117" operator="equal">
      <formula>"Meta no Conseguida"</formula>
    </cfRule>
    <cfRule type="cellIs" dxfId="2877" priority="116" operator="equal">
      <formula>"Resultado Introducido"</formula>
    </cfRule>
  </conditionalFormatting>
  <conditionalFormatting sqref="O16">
    <cfRule type="cellIs" dxfId="2876" priority="169" operator="equal">
      <formula>"Ningunha Meta Alcanzada"</formula>
    </cfRule>
    <cfRule type="cellIs" dxfId="2875" priority="168" operator="equal">
      <formula>"Meta Parcialmente Alcanzada"</formula>
    </cfRule>
    <cfRule type="cellIs" dxfId="2874" priority="167" operator="equal">
      <formula>"Meta Totalmente Alcanzada"</formula>
    </cfRule>
  </conditionalFormatting>
  <conditionalFormatting sqref="O17:O18">
    <cfRule type="cellIs" dxfId="2873" priority="109" operator="equal">
      <formula>"Introducir resultado"</formula>
    </cfRule>
    <cfRule type="cellIs" dxfId="2872" priority="110" operator="equal">
      <formula>"Meta Conseguida"</formula>
    </cfRule>
    <cfRule type="cellIs" dxfId="2871" priority="111" operator="equal">
      <formula>"Meta non Conseguida"</formula>
    </cfRule>
  </conditionalFormatting>
  <conditionalFormatting sqref="O20">
    <cfRule type="cellIs" dxfId="2870" priority="135" operator="equal">
      <formula>"Meta Parcialmente Alcanzada"</formula>
    </cfRule>
    <cfRule type="cellIs" dxfId="2869" priority="134" operator="equal">
      <formula>"Meta Totalmente Alcanzada"</formula>
    </cfRule>
    <cfRule type="cellIs" dxfId="2868" priority="136" operator="equal">
      <formula>"Ningunha Meta Alcanzada"</formula>
    </cfRule>
  </conditionalFormatting>
  <conditionalFormatting sqref="O21:O22">
    <cfRule type="cellIs" dxfId="2867" priority="103" operator="equal">
      <formula>"Introducir resultado"</formula>
    </cfRule>
    <cfRule type="cellIs" dxfId="2866" priority="104" operator="equal">
      <formula>"Meta Conseguida"</formula>
    </cfRule>
    <cfRule type="cellIs" dxfId="2865" priority="105" operator="equal">
      <formula>"Meta non Conseguida"</formula>
    </cfRule>
  </conditionalFormatting>
  <conditionalFormatting sqref="O24">
    <cfRule type="cellIs" dxfId="2864" priority="541" operator="equal">
      <formula>"Ningunha Meta Alcanzada"</formula>
    </cfRule>
    <cfRule type="cellIs" dxfId="2863" priority="540" operator="equal">
      <formula>"Meta Parcialmente Alcanzada"</formula>
    </cfRule>
    <cfRule type="cellIs" dxfId="2862" priority="539" operator="equal">
      <formula>"Meta Totalmente Alcanzada"</formula>
    </cfRule>
  </conditionalFormatting>
  <conditionalFormatting sqref="O25:O30">
    <cfRule type="cellIs" dxfId="2861" priority="390" operator="equal">
      <formula>"Meta non Conseguida"</formula>
    </cfRule>
    <cfRule type="cellIs" dxfId="2860" priority="389" operator="equal">
      <formula>"Meta Conseguida"</formula>
    </cfRule>
    <cfRule type="cellIs" dxfId="2859" priority="388" operator="equal">
      <formula>"Introducir resultado"</formula>
    </cfRule>
  </conditionalFormatting>
  <conditionalFormatting sqref="O32:O33">
    <cfRule type="cellIs" dxfId="2858" priority="387" operator="equal">
      <formula>"Meta non Conseguida"</formula>
    </cfRule>
    <cfRule type="cellIs" dxfId="2857" priority="385" operator="equal">
      <formula>"Introducir resultado"</formula>
    </cfRule>
    <cfRule type="cellIs" dxfId="2856" priority="386" operator="equal">
      <formula>"Meta Conseguida"</formula>
    </cfRule>
  </conditionalFormatting>
  <conditionalFormatting sqref="O35:O36">
    <cfRule type="cellIs" dxfId="2855" priority="396" operator="equal">
      <formula>"Meta non Conseguida"</formula>
    </cfRule>
    <cfRule type="cellIs" dxfId="2854" priority="395" operator="equal">
      <formula>"Meta Conseguida"</formula>
    </cfRule>
    <cfRule type="cellIs" dxfId="2853" priority="394" operator="equal">
      <formula>"Introducir resultado"</formula>
    </cfRule>
  </conditionalFormatting>
  <conditionalFormatting sqref="O37">
    <cfRule type="cellIs" dxfId="2852" priority="651" operator="equal">
      <formula>"Meta Parcialmente Alcanzada"</formula>
    </cfRule>
    <cfRule type="cellIs" dxfId="2851" priority="652" operator="equal">
      <formula>"Ningunha Meta Alcanzada"</formula>
    </cfRule>
    <cfRule type="cellIs" dxfId="2850" priority="650" operator="equal">
      <formula>"Meta Totalmente Alcanzada"</formula>
    </cfRule>
  </conditionalFormatting>
  <conditionalFormatting sqref="O38:O40">
    <cfRule type="cellIs" dxfId="2849" priority="606" operator="equal">
      <formula>"Meta Conseguida"</formula>
    </cfRule>
    <cfRule type="cellIs" dxfId="2848" priority="607" operator="equal">
      <formula>"Meta non Conseguida"</formula>
    </cfRule>
  </conditionalFormatting>
  <conditionalFormatting sqref="O38:O41">
    <cfRule type="cellIs" dxfId="2847" priority="599" operator="equal">
      <formula>"Introducir resultado"</formula>
    </cfRule>
  </conditionalFormatting>
  <conditionalFormatting sqref="O41">
    <cfRule type="cellIs" dxfId="2846" priority="601" operator="equal">
      <formula>"Meta no Conseguida"</formula>
    </cfRule>
    <cfRule type="cellIs" dxfId="2845" priority="600" operator="equal">
      <formula>"Indicador Completado"</formula>
    </cfRule>
  </conditionalFormatting>
  <conditionalFormatting sqref="O46">
    <cfRule type="cellIs" dxfId="2844" priority="647" operator="equal">
      <formula>"Meta Totalmente Alcanzada"</formula>
    </cfRule>
    <cfRule type="cellIs" dxfId="2843" priority="648" operator="equal">
      <formula>"Meta Parcialmente Alcanzada"</formula>
    </cfRule>
    <cfRule type="cellIs" dxfId="2842" priority="649" operator="equal">
      <formula>"Ningunha Meta Alcanzada"</formula>
    </cfRule>
  </conditionalFormatting>
  <conditionalFormatting sqref="O47">
    <cfRule type="cellIs" dxfId="2841" priority="703" operator="equal">
      <formula>"Meta noN Conseguida"</formula>
    </cfRule>
  </conditionalFormatting>
  <conditionalFormatting sqref="O47:O53">
    <cfRule type="cellIs" dxfId="2840" priority="11" operator="equal">
      <formula>"Meta Conseguida"</formula>
    </cfRule>
    <cfRule type="cellIs" dxfId="2839" priority="10" operator="equal">
      <formula>"Introducir resultado"</formula>
    </cfRule>
  </conditionalFormatting>
  <conditionalFormatting sqref="O48:O53">
    <cfRule type="cellIs" dxfId="2838" priority="12" operator="equal">
      <formula>"Meta non Conseguida"</formula>
    </cfRule>
  </conditionalFormatting>
  <conditionalFormatting sqref="O54">
    <cfRule type="cellIs" dxfId="2837" priority="645" operator="equal">
      <formula>"Meta Parcialmente Alcanzada"</formula>
    </cfRule>
    <cfRule type="cellIs" dxfId="2836" priority="646" operator="equal">
      <formula>"Ningunha Meta Alcanzada"</formula>
    </cfRule>
    <cfRule type="cellIs" dxfId="2835" priority="644" operator="equal">
      <formula>"Meta Totalmente Alcanzada"</formula>
    </cfRule>
  </conditionalFormatting>
  <conditionalFormatting sqref="O55:O58">
    <cfRule type="cellIs" dxfId="2834" priority="653" operator="equal">
      <formula>"Introducir resultado"</formula>
    </cfRule>
    <cfRule type="cellIs" dxfId="2833" priority="654" operator="equal">
      <formula>"Meta Conseguida"</formula>
    </cfRule>
    <cfRule type="cellIs" dxfId="2832" priority="655" operator="equal">
      <formula>"Meta non Conseguida"</formula>
    </cfRule>
  </conditionalFormatting>
  <conditionalFormatting sqref="O59">
    <cfRule type="cellIs" dxfId="2831" priority="682" operator="equal">
      <formula>"Ningunha Meta Alcanzada"</formula>
    </cfRule>
    <cfRule type="cellIs" dxfId="2830" priority="681" operator="equal">
      <formula>"Meta Parcialmente Alcanzada"</formula>
    </cfRule>
    <cfRule type="cellIs" dxfId="2829" priority="680" operator="equal">
      <formula>"Meta Totalmente Alcanzada"</formula>
    </cfRule>
  </conditionalFormatting>
  <conditionalFormatting sqref="O60:O64">
    <cfRule type="cellIs" dxfId="2828" priority="381" operator="equal">
      <formula>"Meta non Conseguida"</formula>
    </cfRule>
    <cfRule type="cellIs" dxfId="2827" priority="379" operator="equal">
      <formula>"Introducir resultado"</formula>
    </cfRule>
    <cfRule type="cellIs" dxfId="2826" priority="380" operator="equal">
      <formula>"Meta Conseguida"</formula>
    </cfRule>
  </conditionalFormatting>
  <conditionalFormatting sqref="O65">
    <cfRule type="cellIs" dxfId="2825" priority="672" operator="equal">
      <formula>"Meta Parcialmente Alcanzada"</formula>
    </cfRule>
    <cfRule type="cellIs" dxfId="2824" priority="671" operator="equal">
      <formula>"Meta Totalmente Alcanzada"</formula>
    </cfRule>
    <cfRule type="cellIs" dxfId="2823" priority="673" operator="equal">
      <formula>"Ningunha Meta Alcanzada"</formula>
    </cfRule>
  </conditionalFormatting>
  <conditionalFormatting sqref="O66:O69">
    <cfRule type="cellIs" dxfId="2822" priority="594" operator="equal">
      <formula>"Meta Conseguida"</formula>
    </cfRule>
    <cfRule type="cellIs" dxfId="2821" priority="595" operator="equal">
      <formula>"Meta non Conseguida"</formula>
    </cfRule>
  </conditionalFormatting>
  <conditionalFormatting sqref="O66:O74">
    <cfRule type="cellIs" dxfId="2820" priority="364" operator="equal">
      <formula>"Introducir resultado"</formula>
    </cfRule>
  </conditionalFormatting>
  <conditionalFormatting sqref="O70">
    <cfRule type="cellIs" dxfId="2819" priority="378" operator="equal">
      <formula>"Meta no Conseguida"</formula>
    </cfRule>
    <cfRule type="cellIs" dxfId="2818" priority="377" operator="equal">
      <formula>"Indicador Completado"</formula>
    </cfRule>
  </conditionalFormatting>
  <conditionalFormatting sqref="O71">
    <cfRule type="cellIs" dxfId="2817" priority="372" operator="equal">
      <formula>"Meta non Conseguida"</formula>
    </cfRule>
    <cfRule type="cellIs" dxfId="2816" priority="371" operator="equal">
      <formula>"Meta Conseguida"</formula>
    </cfRule>
  </conditionalFormatting>
  <conditionalFormatting sqref="O72">
    <cfRule type="cellIs" dxfId="2815" priority="374" operator="equal">
      <formula>"Indicador Completado"</formula>
    </cfRule>
    <cfRule type="cellIs" dxfId="2814" priority="375" operator="equal">
      <formula>"Meta no Conseguida"</formula>
    </cfRule>
  </conditionalFormatting>
  <conditionalFormatting sqref="O73:O74">
    <cfRule type="cellIs" dxfId="2813" priority="366" operator="equal">
      <formula>"Meta non Conseguida"</formula>
    </cfRule>
    <cfRule type="cellIs" dxfId="2812" priority="365" operator="equal">
      <formula>"Meta Conseguida"</formula>
    </cfRule>
  </conditionalFormatting>
  <conditionalFormatting sqref="O75">
    <cfRule type="cellIs" dxfId="2811" priority="661" operator="equal">
      <formula>"Ningunha Meta Alcanzada"</formula>
    </cfRule>
    <cfRule type="cellIs" dxfId="2810" priority="660" operator="equal">
      <formula>"Meta Parcialmente Alcanzada"</formula>
    </cfRule>
    <cfRule type="cellIs" dxfId="2809" priority="659" operator="equal">
      <formula>"Meta Totalmente Alcanzada"</formula>
    </cfRule>
  </conditionalFormatting>
  <conditionalFormatting sqref="O76:O81">
    <cfRule type="cellIs" dxfId="2808" priority="360" operator="equal">
      <formula>"Meta non Conseguida"</formula>
    </cfRule>
    <cfRule type="cellIs" dxfId="2807" priority="359" operator="equal">
      <formula>"Meta Conseguida"</formula>
    </cfRule>
    <cfRule type="cellIs" dxfId="2806" priority="358" operator="equal">
      <formula>"Introducir resultado"</formula>
    </cfRule>
  </conditionalFormatting>
  <conditionalFormatting sqref="O82">
    <cfRule type="cellIs" dxfId="2805" priority="551" operator="equal">
      <formula>"Meta Totalmente Alcanzada"</formula>
    </cfRule>
    <cfRule type="cellIs" dxfId="2804" priority="552" operator="equal">
      <formula>"Meta Parcialmente Alcanzada"</formula>
    </cfRule>
    <cfRule type="cellIs" dxfId="2803" priority="553" operator="equal">
      <formula>"Ningunha Meta Alcanzada"</formula>
    </cfRule>
  </conditionalFormatting>
  <conditionalFormatting sqref="O83:O86">
    <cfRule type="cellIs" dxfId="2802" priority="546" operator="equal">
      <formula>"Meta Conseguida"</formula>
    </cfRule>
    <cfRule type="cellIs" dxfId="2801" priority="547" operator="equal">
      <formula>"Meta non Conseguida"</formula>
    </cfRule>
  </conditionalFormatting>
  <conditionalFormatting sqref="O83:O88">
    <cfRule type="cellIs" dxfId="2800" priority="340" operator="equal">
      <formula>"Introducir resultado"</formula>
    </cfRule>
  </conditionalFormatting>
  <conditionalFormatting sqref="O87:O88">
    <cfRule type="cellIs" dxfId="2799" priority="342" operator="equal">
      <formula>"Meta no Conseguida"</formula>
    </cfRule>
    <cfRule type="cellIs" dxfId="2798" priority="341" operator="equal">
      <formula>"Indicador Completado"</formula>
    </cfRule>
  </conditionalFormatting>
  <conditionalFormatting sqref="O92">
    <cfRule type="cellIs" dxfId="2797" priority="513" operator="equal">
      <formula>"Meta Parcialmente Alcanzada"</formula>
    </cfRule>
    <cfRule type="cellIs" dxfId="2796" priority="512" operator="equal">
      <formula>"Meta Totalmente Alcanzada"</formula>
    </cfRule>
    <cfRule type="cellIs" dxfId="2795" priority="514" operator="equal">
      <formula>"Ningunha Meta Alcanzada"</formula>
    </cfRule>
  </conditionalFormatting>
  <conditionalFormatting sqref="O93:O94">
    <cfRule type="cellIs" dxfId="2794" priority="336" operator="equal">
      <formula>"Meta non Conseguida"</formula>
    </cfRule>
    <cfRule type="cellIs" dxfId="2793" priority="335" operator="equal">
      <formula>"Meta Conseguida"</formula>
    </cfRule>
    <cfRule type="cellIs" dxfId="2792" priority="334" operator="equal">
      <formula>"Introducir resultado"</formula>
    </cfRule>
  </conditionalFormatting>
  <hyperlinks>
    <hyperlink ref="D19" location="Anexos!F2" display="Anexos!F2" xr:uid="{00000000-0004-0000-0500-000000000000}"/>
    <hyperlink ref="D34" location="Anexos!Q2" display="Anexos!Q2" xr:uid="{00000000-0004-0000-0500-000001000000}"/>
    <hyperlink ref="D31" location="Anexos!Q2" display="Anexos!Q2" xr:uid="{00000000-0004-0000-0500-000002000000}"/>
  </hyperlinks>
  <pageMargins left="0.70866141732283505" right="0.70866141732283505" top="0.74803149606299202" bottom="0.74803149606299202" header="0.31496062992126" footer="0.31496062992126"/>
  <pageSetup paperSize="9" scale="5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O95"/>
  <sheetViews>
    <sheetView zoomScale="85" zoomScaleNormal="85" workbookViewId="0">
      <pane ySplit="5" topLeftCell="A50" activePane="bottomLeft" state="frozen"/>
      <selection activeCell="A3" sqref="A3"/>
      <selection pane="bottomLeft" activeCell="F53" sqref="F53"/>
    </sheetView>
  </sheetViews>
  <sheetFormatPr baseColWidth="10" defaultColWidth="11.44140625" defaultRowHeight="14.4"/>
  <cols>
    <col min="1" max="1" width="5.6640625" style="3" customWidth="1"/>
    <col min="2" max="2" width="38.6640625" style="1" customWidth="1"/>
    <col min="3" max="3" width="33.6640625" style="1" customWidth="1"/>
    <col min="4" max="4" width="73.6640625" style="1" customWidth="1"/>
    <col min="5" max="5" width="12" style="3" bestFit="1" customWidth="1"/>
    <col min="6" max="6" width="12.6640625" style="19" customWidth="1"/>
    <col min="7" max="7" width="26.6640625" style="1" customWidth="1"/>
    <col min="8" max="8" width="169.21875" style="2" customWidth="1"/>
    <col min="9" max="9" width="11.44140625" style="2"/>
    <col min="10" max="10" width="12.6640625" style="2" customWidth="1"/>
    <col min="11" max="11" width="26.6640625" style="2" customWidth="1"/>
    <col min="12" max="12" width="1.6640625" style="2" customWidth="1"/>
    <col min="13" max="13" width="11.44140625" style="2"/>
    <col min="14" max="14" width="12.5546875" style="2" bestFit="1" customWidth="1"/>
    <col min="15" max="15" width="26.6640625" style="2" customWidth="1"/>
    <col min="16" max="16384" width="11.44140625" style="2"/>
  </cols>
  <sheetData>
    <row r="1" spans="1:15" ht="15" thickBot="1">
      <c r="E1" s="1"/>
      <c r="F1" s="1"/>
    </row>
    <row r="2" spans="1:15" s="1" customFormat="1" ht="29.25" customHeight="1" thickBot="1">
      <c r="A2" s="560" t="s">
        <v>241</v>
      </c>
      <c r="B2" s="561"/>
      <c r="C2" s="561"/>
      <c r="D2" s="561"/>
      <c r="E2" s="561"/>
      <c r="F2" s="561"/>
      <c r="G2" s="562"/>
    </row>
    <row r="3" spans="1:15" s="1" customFormat="1" ht="6" customHeight="1" thickBot="1">
      <c r="A3" s="65"/>
      <c r="B3" s="65"/>
      <c r="C3" s="65"/>
      <c r="D3" s="65"/>
      <c r="E3" s="65"/>
      <c r="F3" s="24"/>
      <c r="G3" s="65"/>
      <c r="I3" s="65"/>
      <c r="J3" s="24"/>
      <c r="K3" s="65"/>
    </row>
    <row r="4" spans="1:15" ht="36.75" customHeight="1" thickBot="1">
      <c r="A4" s="555" t="s">
        <v>146</v>
      </c>
      <c r="B4" s="556"/>
      <c r="C4" s="563" t="s">
        <v>96</v>
      </c>
      <c r="D4" s="559"/>
      <c r="E4" s="557" t="str">
        <f>+Centro!E4</f>
        <v>Curso 2023/2024</v>
      </c>
      <c r="F4" s="558"/>
      <c r="G4" s="559"/>
      <c r="I4" s="557" t="str">
        <f>+Centro!I4</f>
        <v>Curso X+1</v>
      </c>
      <c r="J4" s="558"/>
      <c r="K4" s="559"/>
      <c r="M4" s="557" t="str">
        <f>+Centro!M4</f>
        <v>Curso X+2</v>
      </c>
      <c r="N4" s="558"/>
      <c r="O4" s="559"/>
    </row>
    <row r="5" spans="1:15" ht="39" customHeight="1" thickBot="1">
      <c r="A5" s="187" t="s">
        <v>147</v>
      </c>
      <c r="B5" s="187" t="s">
        <v>87</v>
      </c>
      <c r="C5" s="187" t="s">
        <v>97</v>
      </c>
      <c r="D5" s="412" t="s">
        <v>158</v>
      </c>
      <c r="E5" s="412" t="s">
        <v>1</v>
      </c>
      <c r="F5" s="428" t="s">
        <v>2</v>
      </c>
      <c r="G5" s="62" t="s">
        <v>259</v>
      </c>
      <c r="I5" s="412" t="s">
        <v>1</v>
      </c>
      <c r="J5" s="428" t="s">
        <v>2</v>
      </c>
      <c r="K5" s="62" t="s">
        <v>259</v>
      </c>
      <c r="M5" s="412" t="s">
        <v>1</v>
      </c>
      <c r="N5" s="428" t="s">
        <v>2</v>
      </c>
      <c r="O5" s="62" t="s">
        <v>259</v>
      </c>
    </row>
    <row r="6" spans="1:15" s="53" customFormat="1" ht="18.75" customHeight="1">
      <c r="A6" s="31" t="s">
        <v>0</v>
      </c>
      <c r="B6" s="32"/>
      <c r="C6" s="32"/>
      <c r="D6" s="413"/>
      <c r="E6" s="429"/>
      <c r="F6" s="429"/>
      <c r="G6" s="34"/>
      <c r="I6" s="429"/>
      <c r="J6" s="429"/>
      <c r="K6" s="34"/>
      <c r="M6" s="429"/>
      <c r="N6" s="429"/>
      <c r="O6" s="34"/>
    </row>
    <row r="7" spans="1:15" ht="55.2">
      <c r="A7" s="106" t="s">
        <v>169</v>
      </c>
      <c r="B7" s="98" t="s">
        <v>277</v>
      </c>
      <c r="C7" s="98" t="s">
        <v>306</v>
      </c>
      <c r="D7" s="467" t="s">
        <v>439</v>
      </c>
      <c r="E7" s="372">
        <v>6</v>
      </c>
      <c r="F7" s="373">
        <v>1</v>
      </c>
      <c r="G7" s="89" t="str">
        <f>+IF(AND(ISBLANK(E7),ISBLANK(F7)),"Introducir Meta e Resultado",IF(ISBLANK(E7),"Introducir Meta",IF(ISBLANK(F7),"Introducir Resultado",IF(F7&gt;=E7,"Meta Conseguida","Meta Non Conseguida"))))</f>
        <v>Meta Non Conseguida</v>
      </c>
      <c r="I7" s="372"/>
      <c r="J7" s="373"/>
      <c r="K7" s="89" t="str">
        <f>+IF(AND(ISBLANK(I7),ISBLANK(J7)),"Introducir Meta e Resultado",IF(ISBLANK(I7),"Introducir Meta",IF(ISBLANK(J7),"Introducir Resultado",IF(J7&gt;=I7,"Meta Conseguida","Meta Non Conseguida"))))</f>
        <v>Introducir Meta e Resultado</v>
      </c>
      <c r="M7" s="372"/>
      <c r="N7" s="373"/>
      <c r="O7" s="89" t="str">
        <f>+IF(AND(ISBLANK(M7),ISBLANK(N7)),"Introducir Meta e Resultado",IF(ISBLANK(M7),"Introducir Meta",IF(ISBLANK(N7),"Introducir Resultado",IF(N7&gt;=M7,"Meta Conseguida","Meta Non Conseguida"))))</f>
        <v>Introducir Meta e Resultado</v>
      </c>
    </row>
    <row r="8" spans="1:15" ht="36">
      <c r="A8" s="110" t="s">
        <v>3</v>
      </c>
      <c r="B8" s="66" t="s">
        <v>74</v>
      </c>
      <c r="C8" s="66" t="s">
        <v>4</v>
      </c>
      <c r="D8" s="430" t="s">
        <v>339</v>
      </c>
      <c r="E8" s="431">
        <f>+COUNTA(F9:F10)</f>
        <v>2</v>
      </c>
      <c r="F8" s="432">
        <f>+COUNTIF(G9:G10,"Meta Conseguida")+COUNTIF(G9:G10,"No hay Meta")</f>
        <v>2</v>
      </c>
      <c r="G8" s="92" t="str">
        <f>+IF(F8=0,"Ningunha Meta Alcanzada",IF(F8&gt;=E8,"No hay Meta",IF(F8&gt;0,"Meta Parcialmente Alcanzada")))</f>
        <v>No hay Meta</v>
      </c>
      <c r="H8" s="287"/>
      <c r="I8" s="431">
        <f>+COUNTA(I9:I10)</f>
        <v>0</v>
      </c>
      <c r="J8" s="432">
        <f>+COUNTIF(K9:K10,"Meta Conseguida")</f>
        <v>0</v>
      </c>
      <c r="K8" s="92" t="str">
        <f>+IF(J8=0,"Ningunha Meta Alcanzada",IF(J8&gt;=I8,"Meta Totalmente Alcanzada",IF(J8&gt;0,"Meta Parcialmente Alcanzada")))</f>
        <v>Ningunha Meta Alcanzada</v>
      </c>
      <c r="M8" s="431">
        <f>+COUNTA(M9:M10)</f>
        <v>0</v>
      </c>
      <c r="N8" s="432">
        <f>+COUNTIF(O9:O10,"Meta Conseguida")</f>
        <v>0</v>
      </c>
      <c r="O8" s="92" t="str">
        <f>+IF(N8=0,"Ningunha Meta Alcanzada",IF(N8&gt;=M8,"Meta Totalmente Alcanzada",IF(N8&gt;0,"Meta Parcialmente Alcanzada")))</f>
        <v>Ningunha Meta Alcanzada</v>
      </c>
    </row>
    <row r="9" spans="1:15" ht="69">
      <c r="A9" s="59" t="s">
        <v>69</v>
      </c>
      <c r="B9" s="68" t="s">
        <v>313</v>
      </c>
      <c r="C9" s="68" t="s">
        <v>4</v>
      </c>
      <c r="D9" s="433" t="s">
        <v>440</v>
      </c>
      <c r="E9" s="374"/>
      <c r="F9" s="375">
        <v>2</v>
      </c>
      <c r="G9" s="90" t="str">
        <f>+IF(AND(ISBLANK(E9),ISBLANK(F9)),"Introducir Meta e Resultado",IF(ISBLANK(E9),"No hay Meta",IF(ISBLANK(F9),"Introducir Resultado",IF(F9&gt;=E9,"Meta Conseguida","Meta Non Conseguida"))))</f>
        <v>No hay Meta</v>
      </c>
      <c r="I9" s="374"/>
      <c r="J9" s="375"/>
      <c r="K9" s="90" t="str">
        <f t="shared" ref="K9:K10" si="0">+IF(AND(ISBLANK(I9),ISBLANK(J9)),"Introducir Meta e Resultado",IF(ISBLANK(I9),"Introducir Meta",IF(ISBLANK(J9),"Introducir Resultado",IF(J9&gt;=I9,"Meta Conseguida","Meta Non Conseguida"))))</f>
        <v>Introducir Meta e Resultado</v>
      </c>
      <c r="M9" s="374"/>
      <c r="N9" s="375"/>
      <c r="O9" s="90" t="str">
        <f t="shared" ref="O9:O10" si="1">+IF(AND(ISBLANK(M9),ISBLANK(N9)),"Introducir Meta e Resultado",IF(ISBLANK(M9),"Introducir Meta",IF(ISBLANK(N9),"Introducir Resultado",IF(N9&gt;=M9,"Meta Conseguida","Meta Non Conseguida"))))</f>
        <v>Introducir Meta e Resultado</v>
      </c>
    </row>
    <row r="10" spans="1:15" ht="55.2">
      <c r="A10" s="60" t="s">
        <v>70</v>
      </c>
      <c r="B10" s="67" t="s">
        <v>178</v>
      </c>
      <c r="C10" s="67" t="s">
        <v>4</v>
      </c>
      <c r="D10" s="434" t="s">
        <v>314</v>
      </c>
      <c r="E10" s="376"/>
      <c r="F10" s="375">
        <f>+IFERROR(F$9/F$87,0)</f>
        <v>0.5</v>
      </c>
      <c r="G10" s="91" t="str">
        <f>+IF(AND(ISBLANK(E10),ISBLANK(F10)),"Introducir Meta e Resultado",IF(ISBLANK(E10),"No hay Meta",IF(ISBLANK(F10),"Introducir Resultado",IF(F10&gt;=E10,"Meta Conseguida","Meta Non Conseguida"))))</f>
        <v>No hay Meta</v>
      </c>
      <c r="I10" s="376"/>
      <c r="J10" s="375">
        <f>+IFERROR(J$9/J$87,0)</f>
        <v>0</v>
      </c>
      <c r="K10" s="91" t="str">
        <f t="shared" si="0"/>
        <v>Introducir Meta</v>
      </c>
      <c r="M10" s="376"/>
      <c r="N10" s="375">
        <f>+IFERROR(N$9/N$87,0)</f>
        <v>0</v>
      </c>
      <c r="O10" s="91" t="str">
        <f t="shared" si="1"/>
        <v>Introducir Meta</v>
      </c>
    </row>
    <row r="11" spans="1:15" ht="27.6">
      <c r="A11" s="106" t="s">
        <v>5</v>
      </c>
      <c r="B11" s="98" t="s">
        <v>71</v>
      </c>
      <c r="C11" s="98" t="s">
        <v>188</v>
      </c>
      <c r="D11" s="435" t="s">
        <v>340</v>
      </c>
      <c r="E11" s="402">
        <f>+F11+COUNTIF(G$7:G$10,"Meta non Conseguida")+COUNTIF(G$12:G$94,"Meta non Conseguida")</f>
        <v>59</v>
      </c>
      <c r="F11" s="407">
        <f>+COUNTIF(G$6:G$10,"Meta Conseguida")+COUNTIF(G$12:G$94,"Meta Conseguida")+COUNTIF(G$6:G$10,"No hay Meta")+COUNTIF(G$12:G$94,"No hay Meta")</f>
        <v>56</v>
      </c>
      <c r="G11" s="411">
        <f>+IFERROR(F11/E11,"Introducir Meta")</f>
        <v>0.94915254237288138</v>
      </c>
      <c r="I11" s="402">
        <f>+J11+COUNTIF(K$7:K$10,"Meta non Conseguida")+COUNTIF(K$12:K$94,"Meta non Conseguida")</f>
        <v>0</v>
      </c>
      <c r="J11" s="407">
        <f>+COUNTIF(K$6:K$10,"Meta Conseguida")+COUNTIF(K$12:K$94,"Meta Conseguida")</f>
        <v>0</v>
      </c>
      <c r="K11" s="411" t="str">
        <f>+IFERROR(J11/I11,"Introducir Meta")</f>
        <v>Introducir Meta</v>
      </c>
      <c r="M11" s="402">
        <f>+N11+COUNTIF(O$7:O$10,"Meta non Conseguida")+COUNTIF(O$12:O$94,"Meta non Conseguida")</f>
        <v>0</v>
      </c>
      <c r="N11" s="407">
        <f>+COUNTIF(O$6:O$10,"Meta Conseguida")+COUNTIF(O$12:O$94,"Meta Conseguida")</f>
        <v>0</v>
      </c>
      <c r="O11" s="411" t="str">
        <f>+IFERROR(N11/M11,"Introducir Meta")</f>
        <v>Introducir Meta</v>
      </c>
    </row>
    <row r="12" spans="1:15" ht="36">
      <c r="A12" s="110" t="s">
        <v>68</v>
      </c>
      <c r="B12" s="66" t="s">
        <v>341</v>
      </c>
      <c r="C12" s="66" t="s">
        <v>7</v>
      </c>
      <c r="D12" s="430" t="s">
        <v>342</v>
      </c>
      <c r="E12" s="431">
        <f>+COUNTA(F13:F14)</f>
        <v>2</v>
      </c>
      <c r="F12" s="432">
        <f>+COUNTIF(G13:G14,"Meta Conseguida")+COUNTIF(G13:G14,"No hay Meta")</f>
        <v>2</v>
      </c>
      <c r="G12" s="92" t="str">
        <f>+IF(F12=0,"Ningunha Meta Alcanzada",IF(F12&gt;=E12,"No hay Meta",IF(F12&gt;0,"Meta Parcialmente Alcanzada")))</f>
        <v>No hay Meta</v>
      </c>
      <c r="H12" s="287"/>
      <c r="I12" s="431">
        <f>+COUNTA(I13:I14)</f>
        <v>0</v>
      </c>
      <c r="J12" s="432">
        <f>+COUNTIF(K13:K14,"Meta Conseguida")</f>
        <v>0</v>
      </c>
      <c r="K12" s="92" t="str">
        <f>+IF(J12=0,"Ningunha Meta Alcanzada",IF(J12&gt;=I12,"Meta Totalmente Alcanzada",IF(J12&gt;0,"Meta Parcialmente Alcanzada")))</f>
        <v>Ningunha Meta Alcanzada</v>
      </c>
      <c r="M12" s="431">
        <f>+COUNTA(M13:M14)</f>
        <v>0</v>
      </c>
      <c r="N12" s="432">
        <f>+COUNTIF(O13:O14,"Meta Conseguida")</f>
        <v>0</v>
      </c>
      <c r="O12" s="92" t="str">
        <f>+IF(N12=0,"Ningunha Meta Alcanzada",IF(N12&gt;=M12,"Meta Totalmente Alcanzada",IF(N12&gt;0,"Meta Parcialmente Alcanzada")))</f>
        <v>Ningunha Meta Alcanzada</v>
      </c>
    </row>
    <row r="13" spans="1:15" ht="69">
      <c r="A13" s="59" t="s">
        <v>175</v>
      </c>
      <c r="B13" s="68" t="s">
        <v>179</v>
      </c>
      <c r="C13" s="68" t="s">
        <v>7</v>
      </c>
      <c r="D13" s="433" t="s">
        <v>441</v>
      </c>
      <c r="E13" s="374"/>
      <c r="F13" s="375">
        <v>1</v>
      </c>
      <c r="G13" s="90" t="str">
        <f>+IF(AND(ISBLANK(E13),ISBLANK(F13)),"Introducir Meta e Resultado",IF(ISBLANK(E13),"No hay Meta",IF(ISBLANK(F13),"Introducir Resultado",IF(F13&gt;=E13,"Meta Conseguida","Meta Non Conseguida"))))</f>
        <v>No hay Meta</v>
      </c>
      <c r="I13" s="374"/>
      <c r="J13" s="375"/>
      <c r="K13" s="90" t="str">
        <f t="shared" ref="K13:K14" si="2">+IF(AND(ISBLANK(I13),ISBLANK(J13)),"Introducir Meta e Resultado",IF(ISBLANK(I13),"Introducir Meta",IF(ISBLANK(J13),"Introducir Resultado",IF(J13&gt;=I13,"Meta Conseguida","Meta Non Conseguida"))))</f>
        <v>Introducir Meta e Resultado</v>
      </c>
      <c r="M13" s="374"/>
      <c r="N13" s="375"/>
      <c r="O13" s="90" t="str">
        <f t="shared" ref="O13:O14" si="3">+IF(AND(ISBLANK(M13),ISBLANK(N13)),"Introducir Meta e Resultado",IF(ISBLANK(M13),"Introducir Meta",IF(ISBLANK(N13),"Introducir Resultado",IF(N13&gt;=M13,"Meta Conseguida","Meta Non Conseguida"))))</f>
        <v>Introducir Meta e Resultado</v>
      </c>
    </row>
    <row r="14" spans="1:15" ht="41.4">
      <c r="A14" s="60" t="s">
        <v>343</v>
      </c>
      <c r="B14" s="67" t="s">
        <v>112</v>
      </c>
      <c r="C14" s="67" t="s">
        <v>7</v>
      </c>
      <c r="D14" s="434" t="s">
        <v>344</v>
      </c>
      <c r="E14" s="376"/>
      <c r="F14" s="436">
        <f>+IFERROR(F$13/F$88,0)</f>
        <v>0.25</v>
      </c>
      <c r="G14" s="91" t="str">
        <f>+IF(AND(ISBLANK(E14),ISBLANK(F14)),"Introducir Meta e Resultado",IF(ISBLANK(E14),"No hay Meta",IF(ISBLANK(F14),"Introducir Resultado",IF(F14&gt;=E14,"Meta Conseguida","Meta Non Conseguida"))))</f>
        <v>No hay Meta</v>
      </c>
      <c r="I14" s="376"/>
      <c r="J14" s="436">
        <f>+IFERROR(J$13/J$88,0)</f>
        <v>0</v>
      </c>
      <c r="K14" s="91" t="str">
        <f t="shared" si="2"/>
        <v>Introducir Meta</v>
      </c>
      <c r="M14" s="376"/>
      <c r="N14" s="436">
        <f>+IFERROR(N$13/N$88,0)</f>
        <v>0</v>
      </c>
      <c r="O14" s="91" t="str">
        <f t="shared" si="3"/>
        <v>Introducir Meta</v>
      </c>
    </row>
    <row r="15" spans="1:15" ht="27.6">
      <c r="A15" s="106" t="s">
        <v>382</v>
      </c>
      <c r="B15" s="98" t="s">
        <v>383</v>
      </c>
      <c r="C15" s="98" t="s">
        <v>7</v>
      </c>
      <c r="D15" s="437" t="s">
        <v>384</v>
      </c>
      <c r="E15" s="377" t="s">
        <v>167</v>
      </c>
      <c r="F15" s="378">
        <v>0.25</v>
      </c>
      <c r="G15" s="92" t="str">
        <f>+IF(ISBLANK(F15),"Introducir Resultado","Resultado Introducido")</f>
        <v>Resultado Introducido</v>
      </c>
      <c r="I15" s="368" t="s">
        <v>167</v>
      </c>
      <c r="J15" s="378"/>
      <c r="K15" s="92" t="str">
        <f>+IF(ISBLANK(J15),"Introducir Resultado","Resultado Introducido")</f>
        <v>Introducir Resultado</v>
      </c>
      <c r="M15" s="377" t="s">
        <v>167</v>
      </c>
      <c r="N15" s="378"/>
      <c r="O15" s="92" t="str">
        <f>+IF(ISBLANK(N15),"Introducir Resultado","Resultado Introducido")</f>
        <v>Introducir Resultado</v>
      </c>
    </row>
    <row r="16" spans="1:15" s="185" customFormat="1" ht="36">
      <c r="A16" s="110" t="s">
        <v>8</v>
      </c>
      <c r="B16" s="66" t="s">
        <v>113</v>
      </c>
      <c r="C16" s="66" t="s">
        <v>7</v>
      </c>
      <c r="D16" s="430" t="s">
        <v>345</v>
      </c>
      <c r="E16" s="438">
        <f>+COUNTA(F17:F18)</f>
        <v>2</v>
      </c>
      <c r="F16" s="439">
        <f>+COUNTIF(G17:G18,"Meta Conseguida")+COUNTIF(G17:G18,"No hay Meta")</f>
        <v>2</v>
      </c>
      <c r="G16" s="92" t="str">
        <f>+IF(F16=0,"Ningunha Meta Alcanzada",IF(F16&gt;=E16,"No hay Meta",IF(F16&gt;0,"Meta Parcialmente Alcanzada")))</f>
        <v>No hay Meta</v>
      </c>
      <c r="H16" s="287"/>
      <c r="I16" s="438">
        <f>+COUNTA(I17:I18)</f>
        <v>0</v>
      </c>
      <c r="J16" s="439">
        <f>+COUNTIF(K17:K18,"Meta Conseguida")</f>
        <v>0</v>
      </c>
      <c r="K16" s="92" t="str">
        <f>+IF(J16=0,"Ningunha Meta Alcanzada",IF(J16&gt;=I16,"Meta Totalmente Alcanzada",IF(J16&gt;0,"Meta Parcialmente Alcanzada")))</f>
        <v>Ningunha Meta Alcanzada</v>
      </c>
      <c r="L16" s="2"/>
      <c r="M16" s="438">
        <f>+COUNTA(M17:M18)</f>
        <v>0</v>
      </c>
      <c r="N16" s="439">
        <f>+COUNTIF(O17:O18,"Meta Conseguida")</f>
        <v>0</v>
      </c>
      <c r="O16" s="92" t="str">
        <f>+IF(N16=0,"Ningunha Meta Alcanzada",IF(N16&gt;=M16,"Meta Totalmente Alcanzada",IF(N16&gt;0,"Meta Parcialmente Alcanzada")))</f>
        <v>Ningunha Meta Alcanzada</v>
      </c>
    </row>
    <row r="17" spans="1:15" s="185" customFormat="1" ht="55.2">
      <c r="A17" s="59" t="s">
        <v>72</v>
      </c>
      <c r="B17" s="68" t="s">
        <v>205</v>
      </c>
      <c r="C17" s="68" t="s">
        <v>7</v>
      </c>
      <c r="D17" s="440" t="s">
        <v>442</v>
      </c>
      <c r="E17" s="374"/>
      <c r="F17" s="375">
        <v>1</v>
      </c>
      <c r="G17" s="90" t="str">
        <f>+IF(AND(ISBLANK(E17),ISBLANK(F17)),"Introducir Meta e Resultado",IF(ISBLANK(E17),"No hay Meta",IF(ISBLANK(F17),"Introducir Resultado",IF(F17&gt;=E17,"Meta Conseguida","Meta Non Conseguida"))))</f>
        <v>No hay Meta</v>
      </c>
      <c r="H17" s="2"/>
      <c r="I17" s="374"/>
      <c r="J17" s="375"/>
      <c r="K17" s="90" t="str">
        <f t="shared" ref="K17:K18" si="4">+IF(AND(ISBLANK(I17),ISBLANK(J17)),"Introducir Meta e Resultado",IF(ISBLANK(I17),"Introducir Meta",IF(ISBLANK(J17),"Introducir Resultado",IF(J17&gt;=I17,"Meta Conseguida","Meta Non Conseguida"))))</f>
        <v>Introducir Meta e Resultado</v>
      </c>
      <c r="L17" s="287"/>
      <c r="M17" s="374"/>
      <c r="N17" s="375"/>
      <c r="O17" s="90" t="str">
        <f t="shared" ref="O17:O18" si="5">+IF(AND(ISBLANK(M17),ISBLANK(N17)),"Introducir Meta e Resultado",IF(ISBLANK(M17),"Introducir Meta",IF(ISBLANK(N17),"Introducir Resultado",IF(N17&gt;=M17,"Meta Conseguida","Meta Non Conseguida"))))</f>
        <v>Introducir Meta e Resultado</v>
      </c>
    </row>
    <row r="18" spans="1:15" ht="41.4">
      <c r="A18" s="59" t="s">
        <v>73</v>
      </c>
      <c r="B18" s="68" t="s">
        <v>206</v>
      </c>
      <c r="C18" s="68" t="s">
        <v>7</v>
      </c>
      <c r="D18" s="440" t="s">
        <v>385</v>
      </c>
      <c r="E18" s="379"/>
      <c r="F18" s="441">
        <f>+IFERROR(F$17/F$88,0)</f>
        <v>0.25</v>
      </c>
      <c r="G18" s="90" t="str">
        <f>+IF(AND(ISBLANK(E18),ISBLANK(F18)),"Introducir Meta e Resultado",IF(ISBLANK(E18),"No hay Meta",IF(ISBLANK(F18),"Introducir Resultado",IF(F18&gt;=E18,"Meta Conseguida","Meta Non Conseguida"))))</f>
        <v>No hay Meta</v>
      </c>
      <c r="H18" s="287"/>
      <c r="I18" s="379"/>
      <c r="J18" s="441">
        <f>+IFERROR(J$17/J$88,0)</f>
        <v>0</v>
      </c>
      <c r="K18" s="90" t="str">
        <f t="shared" si="4"/>
        <v>Introducir Meta</v>
      </c>
      <c r="L18" s="287"/>
      <c r="M18" s="379"/>
      <c r="N18" s="441">
        <f>+IFERROR(N$17/N$88,0)</f>
        <v>0</v>
      </c>
      <c r="O18" s="90" t="str">
        <f t="shared" si="5"/>
        <v>Introducir Meta</v>
      </c>
    </row>
    <row r="19" spans="1:15" ht="55.2">
      <c r="A19" s="60" t="s">
        <v>176</v>
      </c>
      <c r="B19" s="67" t="s">
        <v>145</v>
      </c>
      <c r="C19" s="67" t="s">
        <v>7</v>
      </c>
      <c r="D19" s="442" t="s">
        <v>207</v>
      </c>
      <c r="E19" s="380" t="s">
        <v>167</v>
      </c>
      <c r="F19" s="381" t="s">
        <v>167</v>
      </c>
      <c r="G19" s="186" t="s">
        <v>167</v>
      </c>
      <c r="I19" s="380" t="s">
        <v>167</v>
      </c>
      <c r="J19" s="381" t="s">
        <v>167</v>
      </c>
      <c r="K19" s="186" t="s">
        <v>167</v>
      </c>
      <c r="M19" s="380" t="s">
        <v>167</v>
      </c>
      <c r="N19" s="381" t="s">
        <v>167</v>
      </c>
      <c r="O19" s="186" t="s">
        <v>167</v>
      </c>
    </row>
    <row r="20" spans="1:15" ht="36">
      <c r="A20" s="110" t="s">
        <v>10</v>
      </c>
      <c r="B20" s="101" t="s">
        <v>75</v>
      </c>
      <c r="C20" s="101" t="s">
        <v>7</v>
      </c>
      <c r="D20" s="430" t="s">
        <v>346</v>
      </c>
      <c r="E20" s="431">
        <f>+COUNTA(F21:F22)</f>
        <v>2</v>
      </c>
      <c r="F20" s="432">
        <f>+COUNTIF(G21:G22,"Meta Conseguida")+COUNTIF(G21:G22,"No hay Meta")</f>
        <v>2</v>
      </c>
      <c r="G20" s="89" t="str">
        <f>+IF(F20=0,"Ningunha Meta Alcanzada",IF(F20&gt;=E20,"No hay Meta",IF(F20&gt;0,"Meta Parcialmente Alcanzada")))</f>
        <v>No hay Meta</v>
      </c>
      <c r="H20" s="287"/>
      <c r="I20" s="431">
        <f>+COUNTA(I21:I22)</f>
        <v>0</v>
      </c>
      <c r="J20" s="432">
        <f>+COUNTIF(K21:K22,"Meta Conseguida")</f>
        <v>0</v>
      </c>
      <c r="K20" s="89" t="str">
        <f>+IF(J20=0,"Ningunha Meta Alcanzada",IF(J20&gt;=I20,"Meta Totalmente Alcanzada",IF(J20&gt;0,"Meta Parcialmente Alcanzada")))</f>
        <v>Ningunha Meta Alcanzada</v>
      </c>
      <c r="M20" s="431">
        <f>+COUNTA(M21:M22)</f>
        <v>0</v>
      </c>
      <c r="N20" s="432">
        <f>+COUNTIF(O21:O22,"Meta Conseguida")</f>
        <v>0</v>
      </c>
      <c r="O20" s="89" t="str">
        <f>+IF(N20=0,"Ningunha Meta Alcanzada",IF(N20&gt;=M20,"Meta Totalmente Alcanzada",IF(N20&gt;0,"Meta Parcialmente Alcanzada")))</f>
        <v>Ningunha Meta Alcanzada</v>
      </c>
    </row>
    <row r="21" spans="1:15" ht="69">
      <c r="A21" s="59" t="s">
        <v>76</v>
      </c>
      <c r="B21" s="68" t="s">
        <v>180</v>
      </c>
      <c r="C21" s="68" t="s">
        <v>7</v>
      </c>
      <c r="D21" s="433" t="s">
        <v>443</v>
      </c>
      <c r="E21" s="374"/>
      <c r="F21" s="375">
        <v>1</v>
      </c>
      <c r="G21" s="90" t="str">
        <f>+IF(AND(ISBLANK(E21),ISBLANK(F21)),"Introducir Meta e Resultado",IF(ISBLANK(E21),"No hay Meta",IF(ISBLANK(F21),"Introducir Resultado",IF(F21&gt;=E21,"Meta Conseguida","Meta Non Conseguida"))))</f>
        <v>No hay Meta</v>
      </c>
      <c r="I21" s="374"/>
      <c r="J21" s="375"/>
      <c r="K21" s="90" t="str">
        <f t="shared" ref="K21:K22" si="6">+IF(AND(ISBLANK(I21),ISBLANK(J21)),"Introducir Meta e Resultado",IF(ISBLANK(I21),"Introducir Meta",IF(ISBLANK(J21),"Introducir Resultado",IF(J21&gt;=I21,"Meta Conseguida","Meta Non Conseguida"))))</f>
        <v>Introducir Meta e Resultado</v>
      </c>
      <c r="M21" s="374"/>
      <c r="N21" s="375"/>
      <c r="O21" s="90" t="str">
        <f t="shared" ref="O21:O22" si="7">+IF(AND(ISBLANK(M21),ISBLANK(N21)),"Introducir Meta e Resultado",IF(ISBLANK(M21),"Introducir Meta",IF(ISBLANK(N21),"Introducir Resultado",IF(N21&gt;=M21,"Meta Conseguida","Meta Non Conseguida"))))</f>
        <v>Introducir Meta e Resultado</v>
      </c>
    </row>
    <row r="22" spans="1:15" ht="41.4">
      <c r="A22" s="60" t="s">
        <v>77</v>
      </c>
      <c r="B22" s="67" t="s">
        <v>181</v>
      </c>
      <c r="C22" s="67" t="s">
        <v>7</v>
      </c>
      <c r="D22" s="434" t="s">
        <v>316</v>
      </c>
      <c r="E22" s="379"/>
      <c r="F22" s="441">
        <f>+IFERROR(F$21/F$88,0)</f>
        <v>0.25</v>
      </c>
      <c r="G22" s="91" t="str">
        <f>+IF(AND(ISBLANK(E22),ISBLANK(F22)),"Introducir Meta e Resultado",IF(ISBLANK(E22),"No hay Meta",IF(ISBLANK(F22),"Introducir Resultado",IF(F22&gt;=E22,"Meta Conseguida","Meta Non Conseguida"))))</f>
        <v>No hay Meta</v>
      </c>
      <c r="H22" s="287"/>
      <c r="I22" s="379"/>
      <c r="J22" s="441">
        <f>+IFERROR(J$21/J$88,0)</f>
        <v>0</v>
      </c>
      <c r="K22" s="91" t="str">
        <f t="shared" si="6"/>
        <v>Introducir Meta</v>
      </c>
      <c r="M22" s="379"/>
      <c r="N22" s="441">
        <f>+IFERROR(N$21/N$88,0)</f>
        <v>0</v>
      </c>
      <c r="O22" s="91" t="str">
        <f t="shared" si="7"/>
        <v>Introducir Meta</v>
      </c>
    </row>
    <row r="23" spans="1:15" ht="27.6">
      <c r="A23" s="105" t="s">
        <v>13</v>
      </c>
      <c r="B23" s="111" t="s">
        <v>16</v>
      </c>
      <c r="C23" s="111" t="s">
        <v>17</v>
      </c>
      <c r="D23" s="443" t="s">
        <v>317</v>
      </c>
      <c r="E23" s="382" t="s">
        <v>167</v>
      </c>
      <c r="F23" s="383" t="s">
        <v>167</v>
      </c>
      <c r="G23" s="284" t="s">
        <v>167</v>
      </c>
      <c r="I23" s="382" t="s">
        <v>167</v>
      </c>
      <c r="J23" s="383" t="s">
        <v>167</v>
      </c>
      <c r="K23" s="284" t="s">
        <v>167</v>
      </c>
      <c r="M23" s="382" t="s">
        <v>167</v>
      </c>
      <c r="N23" s="383" t="s">
        <v>167</v>
      </c>
      <c r="O23" s="284" t="s">
        <v>167</v>
      </c>
    </row>
    <row r="24" spans="1:15" ht="41.4">
      <c r="A24" s="105" t="s">
        <v>14</v>
      </c>
      <c r="B24" s="99" t="s">
        <v>78</v>
      </c>
      <c r="C24" s="99" t="s">
        <v>150</v>
      </c>
      <c r="D24" s="444" t="s">
        <v>347</v>
      </c>
      <c r="E24" s="445">
        <f>+COUNTA(E25:E30)+COUNTA(E32:E33)+COUNTA(E35:E36)+5</f>
        <v>10</v>
      </c>
      <c r="F24" s="446">
        <f>+COUNTIF(G25:G36,"Meta Conseguida")+COUNTIF(G25:G36,"No hay Meta")</f>
        <v>10</v>
      </c>
      <c r="G24" s="92" t="str">
        <f>+IF(F24=0,"Ningunha Meta Alcanzada",IF(F24&gt;=E24,"Meta Totalmente Alcanzada",IF(F24&gt;0,"Meta Parcialmente Alcanzada")))</f>
        <v>Meta Totalmente Alcanzada</v>
      </c>
      <c r="H24" s="283"/>
      <c r="I24" s="445">
        <f>+COUNTA(I25:I30)+COUNTA(I32:I33)+COUNTA(I35:I36)</f>
        <v>0</v>
      </c>
      <c r="J24" s="446">
        <f>+COUNTIF(K25:K36,"Meta Conseguida")</f>
        <v>0</v>
      </c>
      <c r="K24" s="92" t="str">
        <f>+IF(J24=0,"Ningunha Meta Alcanzada",IF(J24&gt;=I24,"Meta Totalmente Alcanzada",IF(J24&gt;0,"Meta Parcialmente Alcanzada")))</f>
        <v>Ningunha Meta Alcanzada</v>
      </c>
      <c r="M24" s="445">
        <f>+COUNTA(M25:M30)+COUNTA(M32:M33)+COUNTA(M35:M36)</f>
        <v>0</v>
      </c>
      <c r="N24" s="446">
        <f>+COUNTIF(O25:O36,"Meta Conseguida")</f>
        <v>0</v>
      </c>
      <c r="O24" s="92" t="str">
        <f>+IF(N24=0,"Ningunha Meta Alcanzada",IF(N24&gt;=M24,"Meta Totalmente Alcanzada",IF(N24&gt;0,"Meta Parcialmente Alcanzada")))</f>
        <v>Ningunha Meta Alcanzada</v>
      </c>
    </row>
    <row r="25" spans="1:15" ht="69">
      <c r="A25" s="56" t="s">
        <v>79</v>
      </c>
      <c r="B25" s="93" t="s">
        <v>88</v>
      </c>
      <c r="C25" s="93" t="s">
        <v>150</v>
      </c>
      <c r="D25" s="447" t="s">
        <v>444</v>
      </c>
      <c r="E25" s="379">
        <v>0.5</v>
      </c>
      <c r="F25" s="384">
        <v>0.85714285714285698</v>
      </c>
      <c r="G25" s="90" t="str">
        <f t="shared" ref="G25" si="8">+IF(AND(ISBLANK(E25),ISBLANK(F25)),"Introducir Meta e Resultado",IF(ISBLANK(E25),"Introducir Meta",IF(ISBLANK(F25),"Introducir Resultado",IF(F25&gt;=E25,"Meta Conseguida","Meta Non Conseguida"))))</f>
        <v>Meta Conseguida</v>
      </c>
      <c r="I25" s="379"/>
      <c r="J25" s="384"/>
      <c r="K25" s="90" t="str">
        <f t="shared" ref="K25" si="9">+IF(AND(ISBLANK(I25),ISBLANK(J25)),"Introducir Meta e Resultado",IF(ISBLANK(I25),"Introducir Meta",IF(ISBLANK(J25),"Introducir Resultado",IF(J25&gt;=I25,"Meta Conseguida","Meta Non Conseguida"))))</f>
        <v>Introducir Meta e Resultado</v>
      </c>
      <c r="M25" s="379"/>
      <c r="N25" s="384"/>
      <c r="O25" s="90" t="str">
        <f t="shared" ref="O25" si="10">+IF(AND(ISBLANK(M25),ISBLANK(N25)),"Introducir Meta e Resultado",IF(ISBLANK(M25),"Introducir Meta",IF(ISBLANK(N25),"Introducir Resultado",IF(N25&gt;=M25,"Meta Conseguida","Meta Non Conseguida"))))</f>
        <v>Introducir Meta e Resultado</v>
      </c>
    </row>
    <row r="26" spans="1:15" ht="55.2">
      <c r="A26" s="56" t="s">
        <v>80</v>
      </c>
      <c r="B26" s="93" t="s">
        <v>191</v>
      </c>
      <c r="C26" s="93" t="s">
        <v>150</v>
      </c>
      <c r="D26" s="447" t="s">
        <v>445</v>
      </c>
      <c r="E26" s="385">
        <v>0.2</v>
      </c>
      <c r="F26" s="491">
        <v>0</v>
      </c>
      <c r="G26" s="90" t="str">
        <f>+IF(AND(ISBLANK(E26),ISBLANK(F26)),"Introducir Meta e Resultado",IF(ISBLANK(E26),"Introducir Meta",IF(ISBLANK(F26),"Introducir Resultado",IF(F26&lt;=E26,"Meta Conseguida","Meta Non Conseguida"))))</f>
        <v>Meta Conseguida</v>
      </c>
      <c r="H26" s="283"/>
      <c r="I26" s="385"/>
      <c r="J26" s="384"/>
      <c r="K26" s="90" t="str">
        <f>+IF(AND(ISBLANK(I26),ISBLANK(J26)),"Introducir Meta e Resultado",IF(ISBLANK(I26),"Introducir Meta",IF(ISBLANK(J26),"Introducir Resultado",IF(J26&lt;=I26,"Meta Conseguida","Meta Non Conseguida"))))</f>
        <v>Introducir Meta e Resultado</v>
      </c>
      <c r="M26" s="385"/>
      <c r="N26" s="384"/>
      <c r="O26" s="90" t="str">
        <f>+IF(AND(ISBLANK(M26),ISBLANK(N26)),"Introducir Meta e Resultado",IF(ISBLANK(M26),"Introducir Meta",IF(ISBLANK(N26),"Introducir Resultado",IF(N26&lt;=M26,"Meta Conseguida","Meta Non Conseguida"))))</f>
        <v>Introducir Meta e Resultado</v>
      </c>
    </row>
    <row r="27" spans="1:15" ht="69">
      <c r="A27" s="56" t="s">
        <v>81</v>
      </c>
      <c r="B27" s="93" t="s">
        <v>89</v>
      </c>
      <c r="C27" s="93" t="s">
        <v>150</v>
      </c>
      <c r="D27" s="447" t="s">
        <v>444</v>
      </c>
      <c r="E27" s="379">
        <v>0.8</v>
      </c>
      <c r="F27" s="384">
        <v>1</v>
      </c>
      <c r="G27" s="90" t="str">
        <f t="shared" ref="G27:G29" si="11">+IF(AND(ISBLANK(E27),ISBLANK(F27)),"Introducir Meta e Resultado",IF(ISBLANK(E27),"Introducir Meta",IF(ISBLANK(F27),"Introducir Resultado",IF(F27&gt;=E27,"Meta Conseguida","Meta Non Conseguida"))))</f>
        <v>Meta Conseguida</v>
      </c>
      <c r="I27" s="379"/>
      <c r="J27" s="384"/>
      <c r="K27" s="90" t="str">
        <f t="shared" ref="K27:K30" si="12">+IF(AND(ISBLANK(I27),ISBLANK(J27)),"Introducir Meta e Resultado",IF(ISBLANK(I27),"Introducir Meta",IF(ISBLANK(J27),"Introducir Resultado",IF(J27&gt;=I27,"Meta Conseguida","Meta Non Conseguida"))))</f>
        <v>Introducir Meta e Resultado</v>
      </c>
      <c r="M27" s="379"/>
      <c r="N27" s="384"/>
      <c r="O27" s="90" t="str">
        <f t="shared" ref="O27:O30" si="13">+IF(AND(ISBLANK(M27),ISBLANK(N27)),"Introducir Meta e Resultado",IF(ISBLANK(M27),"Introducir Meta",IF(ISBLANK(N27),"Introducir Resultado",IF(N27&gt;=M27,"Meta Conseguida","Meta Non Conseguida"))))</f>
        <v>Introducir Meta e Resultado</v>
      </c>
    </row>
    <row r="28" spans="1:15" ht="55.2">
      <c r="A28" s="56" t="s">
        <v>82</v>
      </c>
      <c r="B28" s="93" t="s">
        <v>215</v>
      </c>
      <c r="C28" s="93" t="s">
        <v>150</v>
      </c>
      <c r="D28" s="468" t="s">
        <v>446</v>
      </c>
      <c r="E28" s="379">
        <v>0.55000000000000004</v>
      </c>
      <c r="F28" s="384">
        <v>0.66666666666666696</v>
      </c>
      <c r="G28" s="90" t="str">
        <f t="shared" si="11"/>
        <v>Meta Conseguida</v>
      </c>
      <c r="I28" s="379"/>
      <c r="J28" s="384"/>
      <c r="K28" s="90" t="str">
        <f t="shared" si="12"/>
        <v>Introducir Meta e Resultado</v>
      </c>
      <c r="M28" s="379"/>
      <c r="N28" s="384"/>
      <c r="O28" s="90" t="str">
        <f t="shared" si="13"/>
        <v>Introducir Meta e Resultado</v>
      </c>
    </row>
    <row r="29" spans="1:15" ht="55.2">
      <c r="A29" s="56" t="s">
        <v>83</v>
      </c>
      <c r="B29" s="93" t="s">
        <v>90</v>
      </c>
      <c r="C29" s="93" t="s">
        <v>150</v>
      </c>
      <c r="D29" s="447" t="s">
        <v>447</v>
      </c>
      <c r="E29" s="379">
        <v>0.85</v>
      </c>
      <c r="F29" s="384">
        <v>0.9</v>
      </c>
      <c r="G29" s="90" t="str">
        <f t="shared" si="11"/>
        <v>Meta Conseguida</v>
      </c>
      <c r="I29" s="379"/>
      <c r="J29" s="384"/>
      <c r="K29" s="90" t="str">
        <f t="shared" si="12"/>
        <v>Introducir Meta e Resultado</v>
      </c>
      <c r="M29" s="379"/>
      <c r="N29" s="384"/>
      <c r="O29" s="90" t="str">
        <f t="shared" si="13"/>
        <v>Introducir Meta e Resultado</v>
      </c>
    </row>
    <row r="30" spans="1:15" ht="55.2">
      <c r="A30" s="56" t="s">
        <v>84</v>
      </c>
      <c r="B30" s="93" t="s">
        <v>91</v>
      </c>
      <c r="C30" s="93" t="s">
        <v>150</v>
      </c>
      <c r="D30" s="447" t="s">
        <v>448</v>
      </c>
      <c r="E30" s="379"/>
      <c r="F30" s="384">
        <v>0.74074074074074103</v>
      </c>
      <c r="G30" s="90" t="str">
        <f>+IF(AND(ISBLANK(E30),ISBLANK(F30)),"Introducir Meta e Resultado",IF(ISBLANK(E30),"No hay Meta",IF(ISBLANK(F30),"Introducir Resultado",IF(F30&gt;=E30,"Meta Conseguida","Meta Non Conseguida"))))</f>
        <v>No hay Meta</v>
      </c>
      <c r="I30" s="379"/>
      <c r="J30" s="384"/>
      <c r="K30" s="90" t="str">
        <f t="shared" si="12"/>
        <v>Introducir Meta e Resultado</v>
      </c>
      <c r="M30" s="379"/>
      <c r="N30" s="384"/>
      <c r="O30" s="90" t="str">
        <f t="shared" si="13"/>
        <v>Introducir Meta e Resultado</v>
      </c>
    </row>
    <row r="31" spans="1:15" ht="41.4">
      <c r="A31" s="56" t="s">
        <v>85</v>
      </c>
      <c r="B31" s="93" t="s">
        <v>267</v>
      </c>
      <c r="C31" s="93" t="s">
        <v>150</v>
      </c>
      <c r="D31" s="448" t="s">
        <v>182</v>
      </c>
      <c r="E31" s="386" t="s">
        <v>167</v>
      </c>
      <c r="F31" s="387" t="s">
        <v>167</v>
      </c>
      <c r="G31" s="201" t="s">
        <v>167</v>
      </c>
      <c r="I31" s="386" t="s">
        <v>167</v>
      </c>
      <c r="J31" s="387" t="s">
        <v>167</v>
      </c>
      <c r="K31" s="201" t="s">
        <v>167</v>
      </c>
      <c r="M31" s="386" t="s">
        <v>167</v>
      </c>
      <c r="N31" s="387" t="s">
        <v>167</v>
      </c>
      <c r="O31" s="201" t="s">
        <v>167</v>
      </c>
    </row>
    <row r="32" spans="1:15" ht="41.4">
      <c r="A32" s="56" t="s">
        <v>86</v>
      </c>
      <c r="B32" s="93" t="s">
        <v>318</v>
      </c>
      <c r="C32" s="93" t="s">
        <v>150</v>
      </c>
      <c r="D32" s="447" t="s">
        <v>688</v>
      </c>
      <c r="E32" s="379"/>
      <c r="F32" s="384">
        <f>+MIN(Anexos!$R$506:$R$600)</f>
        <v>0.5</v>
      </c>
      <c r="G32" s="90" t="str">
        <f>+IF(AND(ISBLANK(E32),ISBLANK(F32)),"Introducir Meta e Resultado",IF(ISBLANK(E32),"No hay Meta",IF(ISBLANK(F32),"Introducir Resultado",IF(F32&gt;=E32,"Meta Conseguida","Meta Non Conseguida"))))</f>
        <v>No hay Meta</v>
      </c>
      <c r="I32" s="379"/>
      <c r="J32" s="384">
        <f>+MIN(Anexos!$AR$506:$AR$600)</f>
        <v>0</v>
      </c>
      <c r="K32" s="90" t="str">
        <f t="shared" ref="K32" si="14">+IF(AND(ISBLANK(I32),ISBLANK(J32)),"Introducir Meta e Resultado",IF(ISBLANK(I32),"Introducir Meta",IF(ISBLANK(J32),"Introducir Resultado",IF(J32&gt;=I32,"Meta Conseguida","Meta Non Conseguida"))))</f>
        <v>Introducir Meta</v>
      </c>
      <c r="M32" s="379"/>
      <c r="N32" s="384">
        <f>+MIN(Anexos!$BR$506:$BR$600)</f>
        <v>0</v>
      </c>
      <c r="O32" s="90" t="str">
        <f t="shared" ref="O32:O33" si="15">+IF(AND(ISBLANK(M32),ISBLANK(N32)),"Introducir Meta e Resultado",IF(ISBLANK(M32),"Introducir Meta",IF(ISBLANK(N32),"Introducir Resultado",IF(N32&gt;=M32,"Meta Conseguida","Meta Non Conseguida"))))</f>
        <v>Introducir Meta</v>
      </c>
    </row>
    <row r="33" spans="1:15" ht="55.2">
      <c r="A33" s="56" t="s">
        <v>159</v>
      </c>
      <c r="B33" s="93" t="s">
        <v>684</v>
      </c>
      <c r="C33" s="93" t="s">
        <v>150</v>
      </c>
      <c r="D33" s="447" t="s">
        <v>685</v>
      </c>
      <c r="E33" s="388"/>
      <c r="F33" s="384">
        <f>Anexos!$V$503</f>
        <v>0.6</v>
      </c>
      <c r="G33" s="90" t="str">
        <f>+IF(AND(ISBLANK(E33),ISBLANK(F33)),"Introducir Meta e Resultado",IF(ISBLANK(E33),"No hay Meta",IF(ISBLANK(F33),"Introducir Resultado",IF(F33&gt;=E33,"Meta Conseguida","Meta Non Conseguida"))))</f>
        <v>No hay Meta</v>
      </c>
      <c r="H33" s="283"/>
      <c r="I33" s="388"/>
      <c r="J33" s="384">
        <f>Anexos!$AV$503</f>
        <v>0</v>
      </c>
      <c r="K33" s="90" t="str">
        <f>+IF(AND(ISBLANK(I33),ISBLANK(J33)),"Introducir Meta e Resultado",IF(ISBLANK(I33),"Introducir Meta",IF(ISBLANK(J33),"Introducir Resultado",IF(J33&gt;=I33,"Meta Conseguida","Meta Non Conseguida"))))</f>
        <v>Introducir Meta</v>
      </c>
      <c r="M33" s="388"/>
      <c r="N33" s="384">
        <f>Anexos!$BV$503</f>
        <v>0</v>
      </c>
      <c r="O33" s="90" t="str">
        <f t="shared" si="15"/>
        <v>Introducir Meta</v>
      </c>
    </row>
    <row r="34" spans="1:15" ht="41.4">
      <c r="A34" s="56" t="s">
        <v>160</v>
      </c>
      <c r="B34" s="93" t="s">
        <v>163</v>
      </c>
      <c r="C34" s="93" t="s">
        <v>150</v>
      </c>
      <c r="D34" s="448" t="s">
        <v>183</v>
      </c>
      <c r="E34" s="386" t="s">
        <v>167</v>
      </c>
      <c r="F34" s="387" t="s">
        <v>167</v>
      </c>
      <c r="G34" s="201" t="s">
        <v>167</v>
      </c>
      <c r="I34" s="386" t="s">
        <v>167</v>
      </c>
      <c r="J34" s="387" t="s">
        <v>167</v>
      </c>
      <c r="K34" s="201" t="s">
        <v>167</v>
      </c>
      <c r="M34" s="386" t="s">
        <v>167</v>
      </c>
      <c r="N34" s="387" t="s">
        <v>167</v>
      </c>
      <c r="O34" s="201" t="s">
        <v>167</v>
      </c>
    </row>
    <row r="35" spans="1:15" ht="27.6">
      <c r="A35" s="56" t="s">
        <v>161</v>
      </c>
      <c r="B35" s="93" t="s">
        <v>319</v>
      </c>
      <c r="C35" s="93" t="s">
        <v>150</v>
      </c>
      <c r="D35" s="447" t="s">
        <v>689</v>
      </c>
      <c r="E35" s="379"/>
      <c r="F35" s="384">
        <f>+MIN(Anexos!$Q$506:$Q$600)</f>
        <v>1</v>
      </c>
      <c r="G35" s="90" t="str">
        <f>+IF(AND(ISBLANK(E35),ISBLANK(F35)),"Introducir Meta e Resultado",IF(ISBLANK(E35),"No hay Meta",IF(ISBLANK(F35),"Introducir Resultado",IF(F35&gt;=E35,"Meta Conseguida","Meta Non Conseguida"))))</f>
        <v>No hay Meta</v>
      </c>
      <c r="H35" s="283"/>
      <c r="I35" s="379"/>
      <c r="J35" s="384">
        <f>+MIN(Anexos!$AQ$506:$AQ$600)</f>
        <v>0</v>
      </c>
      <c r="K35" s="90" t="str">
        <f>+IF(AND(ISBLANK(I35),ISBLANK(J35)),"Introducir Meta e Resultado",IF(ISBLANK(I35),"Introducir Meta",IF(ISBLANK(J35),"Introducir Resultado",IF(J35&gt;=I35,"Meta Conseguida","Meta Non Conseguida"))))</f>
        <v>Introducir Meta</v>
      </c>
      <c r="M35" s="379"/>
      <c r="N35" s="384">
        <f>+MIN(Anexos!$BQ$506:$BQ$600)</f>
        <v>0</v>
      </c>
      <c r="O35" s="90" t="str">
        <f t="shared" ref="O35:O36" si="16">+IF(AND(ISBLANK(M35),ISBLANK(N35)),"Introducir Meta e Resultado",IF(ISBLANK(M35),"Introducir Meta",IF(ISBLANK(N35),"Introducir Resultado",IF(N35&gt;=M35,"Meta Conseguida","Meta Non Conseguida"))))</f>
        <v>Introducir Meta</v>
      </c>
    </row>
    <row r="36" spans="1:15" ht="55.2">
      <c r="A36" s="57" t="s">
        <v>162</v>
      </c>
      <c r="B36" s="94" t="s">
        <v>686</v>
      </c>
      <c r="C36" s="94" t="s">
        <v>150</v>
      </c>
      <c r="D36" s="449" t="s">
        <v>687</v>
      </c>
      <c r="E36" s="388"/>
      <c r="F36" s="384">
        <f>Anexos!$U$503</f>
        <v>1</v>
      </c>
      <c r="G36" s="90" t="str">
        <f>+IF(AND(ISBLANK(E36),ISBLANK(F36)),"Introducir Meta e Resultado",IF(ISBLANK(E36),"No hay Meta",IF(ISBLANK(F36),"Introducir Resultado",IF(F36&gt;=E36,"Meta Conseguida","Meta Non Conseguida"))))</f>
        <v>No hay Meta</v>
      </c>
      <c r="H36" s="283"/>
      <c r="I36" s="388"/>
      <c r="J36" s="384">
        <f>Anexos!$AU$503</f>
        <v>0</v>
      </c>
      <c r="K36" s="90" t="str">
        <f>+IF(AND(ISBLANK(I36),ISBLANK(J36)),"Introducir Meta e Resultado",IF(ISBLANK(I36),"Introducir Meta",IF(ISBLANK(J36),"Introducir Resultado",IF(J36&gt;=I36,"Meta Conseguida","Meta Non Conseguida"))))</f>
        <v>Introducir Meta</v>
      </c>
      <c r="M36" s="388"/>
      <c r="N36" s="384">
        <f>Anexos!$BU$503</f>
        <v>0</v>
      </c>
      <c r="O36" s="90" t="str">
        <f t="shared" si="16"/>
        <v>Introducir Meta</v>
      </c>
    </row>
    <row r="37" spans="1:15" ht="36">
      <c r="A37" s="105" t="s">
        <v>15</v>
      </c>
      <c r="B37" s="99" t="s">
        <v>92</v>
      </c>
      <c r="C37" s="99" t="s">
        <v>306</v>
      </c>
      <c r="D37" s="444" t="s">
        <v>348</v>
      </c>
      <c r="E37" s="445">
        <f>+COUNTA(E38:E40)</f>
        <v>3</v>
      </c>
      <c r="F37" s="446">
        <f>+COUNTIF(G38:G40,"Meta Conseguida")</f>
        <v>3</v>
      </c>
      <c r="G37" s="92" t="str">
        <f>+IF(F37=0,"Ningunha Meta Alcanzada",IF(F37&gt;=E37,"Meta Totalmente Alcanzada",IF(F37&gt;0,"Meta Parcialmente Alcanzada")))</f>
        <v>Meta Totalmente Alcanzada</v>
      </c>
      <c r="H37" s="283"/>
      <c r="I37" s="445">
        <f>+COUNTA(I38:I40)</f>
        <v>0</v>
      </c>
      <c r="J37" s="446">
        <f>+COUNTIF(K38:K40,"Meta Conseguida")</f>
        <v>0</v>
      </c>
      <c r="K37" s="92" t="str">
        <f>+IF(J37=0,"Ningunha Meta Alcanzada",IF(J37&gt;=I37,"Meta Totalmente Alcanzada",IF(J37&gt;0,"Meta Parcialmente Alcanzada")))</f>
        <v>Ningunha Meta Alcanzada</v>
      </c>
      <c r="M37" s="445">
        <f>+COUNTA(M38:M40)</f>
        <v>0</v>
      </c>
      <c r="N37" s="446">
        <f>+COUNTIF(O38:O40,"Meta Conseguida")</f>
        <v>0</v>
      </c>
      <c r="O37" s="92" t="str">
        <f>+IF(N37=0,"Ningunha Meta Alcanzada",IF(N37&gt;=M37,"Meta Totalmente Alcanzada",IF(N37&gt;0,"Meta Parcialmente Alcanzada")))</f>
        <v>Ningunha Meta Alcanzada</v>
      </c>
    </row>
    <row r="38" spans="1:15" ht="69">
      <c r="A38" s="56" t="s">
        <v>93</v>
      </c>
      <c r="B38" s="93" t="s">
        <v>170</v>
      </c>
      <c r="C38" s="93" t="s">
        <v>306</v>
      </c>
      <c r="D38" s="447" t="s">
        <v>449</v>
      </c>
      <c r="E38" s="379" t="s">
        <v>167</v>
      </c>
      <c r="F38" s="384" t="s">
        <v>167</v>
      </c>
      <c r="G38" s="90" t="str">
        <f t="shared" ref="G38:G40" si="17">+IF(AND(ISBLANK(E38),ISBLANK(F38)),"Introducir Meta e Resultado",IF(ISBLANK(E38),"Introducir Meta",IF(ISBLANK(F38),"Introducir Resultado",IF(F38&gt;=E38,"Meta Conseguida","Meta Non Conseguida"))))</f>
        <v>Meta Conseguida</v>
      </c>
      <c r="I38" s="379"/>
      <c r="J38" s="384"/>
      <c r="K38" s="90" t="str">
        <f t="shared" ref="K38:K40" si="18">+IF(AND(ISBLANK(I38),ISBLANK(J38)),"Introducir Meta e Resultado",IF(ISBLANK(I38),"Introducir Meta",IF(ISBLANK(J38),"Introducir Resultado",IF(J38&gt;=I38,"Meta Conseguida","Meta Non Conseguida"))))</f>
        <v>Introducir Meta e Resultado</v>
      </c>
      <c r="M38" s="379"/>
      <c r="N38" s="384"/>
      <c r="O38" s="90" t="str">
        <f t="shared" ref="O38:O40" si="19">+IF(AND(ISBLANK(M38),ISBLANK(N38)),"Introducir Meta e Resultado",IF(ISBLANK(M38),"Introducir Meta",IF(ISBLANK(N38),"Introducir Resultado",IF(N38&gt;=M38,"Meta Conseguida","Meta Non Conseguida"))))</f>
        <v>Introducir Meta e Resultado</v>
      </c>
    </row>
    <row r="39" spans="1:15" ht="69">
      <c r="A39" s="56" t="s">
        <v>94</v>
      </c>
      <c r="B39" s="93" t="s">
        <v>171</v>
      </c>
      <c r="C39" s="93" t="s">
        <v>306</v>
      </c>
      <c r="D39" s="447" t="s">
        <v>449</v>
      </c>
      <c r="E39" s="379" t="s">
        <v>167</v>
      </c>
      <c r="F39" s="384" t="s">
        <v>167</v>
      </c>
      <c r="G39" s="90" t="str">
        <f t="shared" si="17"/>
        <v>Meta Conseguida</v>
      </c>
      <c r="I39" s="379"/>
      <c r="J39" s="384"/>
      <c r="K39" s="90" t="str">
        <f t="shared" si="18"/>
        <v>Introducir Meta e Resultado</v>
      </c>
      <c r="M39" s="379"/>
      <c r="N39" s="384"/>
      <c r="O39" s="90" t="str">
        <f t="shared" si="19"/>
        <v>Introducir Meta e Resultado</v>
      </c>
    </row>
    <row r="40" spans="1:15" ht="69">
      <c r="A40" s="56" t="s">
        <v>95</v>
      </c>
      <c r="B40" s="93" t="s">
        <v>172</v>
      </c>
      <c r="C40" s="93" t="s">
        <v>306</v>
      </c>
      <c r="D40" s="447" t="s">
        <v>450</v>
      </c>
      <c r="E40" s="379" t="s">
        <v>167</v>
      </c>
      <c r="F40" s="384" t="s">
        <v>167</v>
      </c>
      <c r="G40" s="90" t="str">
        <f t="shared" si="17"/>
        <v>Meta Conseguida</v>
      </c>
      <c r="I40" s="379"/>
      <c r="J40" s="384"/>
      <c r="K40" s="90" t="str">
        <f t="shared" si="18"/>
        <v>Introducir Meta e Resultado</v>
      </c>
      <c r="M40" s="379"/>
      <c r="N40" s="384"/>
      <c r="O40" s="90" t="str">
        <f t="shared" si="19"/>
        <v>Introducir Meta e Resultado</v>
      </c>
    </row>
    <row r="41" spans="1:15" ht="55.2">
      <c r="A41" s="106" t="s">
        <v>18</v>
      </c>
      <c r="B41" s="107" t="s">
        <v>40</v>
      </c>
      <c r="C41" s="107" t="s">
        <v>150</v>
      </c>
      <c r="D41" s="450" t="s">
        <v>451</v>
      </c>
      <c r="E41" s="389" t="s">
        <v>167</v>
      </c>
      <c r="F41" s="390" t="s">
        <v>167</v>
      </c>
      <c r="G41" s="95" t="str">
        <f>+IF(ISBLANK(F41),"Introducir Resultado","Indicador Completado")</f>
        <v>Indicador Completado</v>
      </c>
      <c r="H41" s="283"/>
      <c r="I41" s="389" t="s">
        <v>167</v>
      </c>
      <c r="J41" s="390"/>
      <c r="K41" s="95" t="str">
        <f>+IF(ISBLANK(J41),"Introducir Resultado","Indicador Completado")</f>
        <v>Introducir Resultado</v>
      </c>
      <c r="M41" s="389" t="s">
        <v>167</v>
      </c>
      <c r="N41" s="390"/>
      <c r="O41" s="95" t="str">
        <f>+IF(ISBLANK(N41),"Introducir Resultado","Indicador Completado")</f>
        <v>Introducir Resultado</v>
      </c>
    </row>
    <row r="42" spans="1:15" ht="27.6">
      <c r="A42" s="106" t="s">
        <v>19</v>
      </c>
      <c r="B42" s="107" t="s">
        <v>130</v>
      </c>
      <c r="C42" s="107" t="s">
        <v>11</v>
      </c>
      <c r="D42" s="451" t="s">
        <v>323</v>
      </c>
      <c r="E42" s="391" t="s">
        <v>167</v>
      </c>
      <c r="F42" s="392" t="s">
        <v>167</v>
      </c>
      <c r="G42" s="178" t="s">
        <v>167</v>
      </c>
      <c r="H42" s="283"/>
      <c r="I42" s="391" t="s">
        <v>167</v>
      </c>
      <c r="J42" s="392" t="s">
        <v>167</v>
      </c>
      <c r="K42" s="178" t="s">
        <v>167</v>
      </c>
      <c r="M42" s="391" t="s">
        <v>167</v>
      </c>
      <c r="N42" s="392" t="s">
        <v>167</v>
      </c>
      <c r="O42" s="178" t="s">
        <v>167</v>
      </c>
    </row>
    <row r="43" spans="1:15" s="53" customFormat="1" ht="18.75" customHeight="1">
      <c r="A43" s="174"/>
      <c r="B43" s="23"/>
      <c r="C43" s="23"/>
      <c r="D43" s="452"/>
      <c r="E43" s="349"/>
      <c r="F43" s="393"/>
      <c r="G43" s="27"/>
      <c r="H43" s="2"/>
      <c r="I43" s="349"/>
      <c r="J43" s="393"/>
      <c r="K43" s="27"/>
      <c r="L43" s="2"/>
      <c r="M43" s="349"/>
      <c r="N43" s="393"/>
      <c r="O43" s="27"/>
    </row>
    <row r="44" spans="1:15" ht="18.75" customHeight="1">
      <c r="A44" s="58" t="s">
        <v>20</v>
      </c>
      <c r="B44" s="37"/>
      <c r="C44" s="37"/>
      <c r="D44" s="453"/>
      <c r="E44" s="351"/>
      <c r="F44" s="351"/>
      <c r="G44" s="39"/>
      <c r="H44" s="53"/>
      <c r="I44" s="351"/>
      <c r="J44" s="351"/>
      <c r="K44" s="39"/>
      <c r="L44" s="53"/>
      <c r="M44" s="351"/>
      <c r="N44" s="351"/>
      <c r="O44" s="39"/>
    </row>
    <row r="45" spans="1:15" ht="42" customHeight="1">
      <c r="A45" s="174"/>
      <c r="B45" s="175"/>
      <c r="C45" s="175"/>
      <c r="D45" s="454"/>
      <c r="E45" s="393"/>
      <c r="F45" s="393"/>
      <c r="G45" s="27"/>
      <c r="I45" s="393"/>
      <c r="J45" s="393"/>
      <c r="K45" s="27"/>
      <c r="M45" s="393"/>
      <c r="N45" s="393"/>
      <c r="O45" s="27"/>
    </row>
    <row r="46" spans="1:15" ht="36">
      <c r="A46" s="105" t="s">
        <v>132</v>
      </c>
      <c r="B46" s="99" t="s">
        <v>324</v>
      </c>
      <c r="C46" s="99" t="s">
        <v>45</v>
      </c>
      <c r="D46" s="455" t="s">
        <v>349</v>
      </c>
      <c r="E46" s="456">
        <f>+COUNTA(E47:E51)</f>
        <v>5</v>
      </c>
      <c r="F46" s="446">
        <f>+COUNTIF(G47:G51,"Meta Conseguida")</f>
        <v>5</v>
      </c>
      <c r="G46" s="92" t="str">
        <f>+IF(F46=0,"Ningunha Meta Alcanzada",IF(F46&gt;=E46,"Meta Totalmente Alcanzada",IF(F46&gt;0,"Meta Parcialmente Alcanzada")))</f>
        <v>Meta Totalmente Alcanzada</v>
      </c>
      <c r="H46" s="283"/>
      <c r="I46" s="456">
        <f>+COUNTA(I47:I51)</f>
        <v>0</v>
      </c>
      <c r="J46" s="446">
        <f>+COUNTIF(K47:K51,"Meta Conseguida")</f>
        <v>0</v>
      </c>
      <c r="K46" s="92" t="str">
        <f>+IF(J46=0,"Ningunha Meta Alcanzada",IF(J46&gt;=I46,"Meta Totalmente Alcanzada",IF(J46&gt;0,"Meta Parcialmente Alcanzada")))</f>
        <v>Ningunha Meta Alcanzada</v>
      </c>
      <c r="M46" s="456">
        <f>+COUNTA(M47:M51)</f>
        <v>0</v>
      </c>
      <c r="N46" s="446">
        <f>+COUNTIF(O47:O51,"Meta Conseguida")</f>
        <v>0</v>
      </c>
      <c r="O46" s="92" t="str">
        <f>+IF(N46=0,"Ningunha Meta Alcanzada",IF(N46&gt;=M46,"Meta Totalmente Alcanzada",IF(N46&gt;0,"Meta Parcialmente Alcanzada")))</f>
        <v>Ningunha Meta Alcanzada</v>
      </c>
    </row>
    <row r="47" spans="1:15" ht="82.8">
      <c r="A47" s="59" t="s">
        <v>133</v>
      </c>
      <c r="B47" s="93" t="s">
        <v>199</v>
      </c>
      <c r="C47" s="93" t="s">
        <v>45</v>
      </c>
      <c r="D47" s="457" t="s">
        <v>452</v>
      </c>
      <c r="E47" s="363">
        <v>3</v>
      </c>
      <c r="F47" s="484">
        <v>4.333333333333333</v>
      </c>
      <c r="G47" s="90" t="str">
        <f t="shared" ref="G47:G51" si="20">+IF(AND(ISBLANK(E47),ISBLANK(F47)),"Introducir Meta e Resultado",IF(ISBLANK(E47),"Introducir Meta",IF(ISBLANK(F47),"Introducir Resultado",IF(F47&gt;=E47,"Meta Conseguida","Meta Non Conseguida"))))</f>
        <v>Meta Conseguida</v>
      </c>
      <c r="H47" s="283"/>
      <c r="I47" s="483"/>
      <c r="J47" s="484"/>
      <c r="K47" s="90" t="str">
        <f t="shared" ref="K47:K51" si="21">+IF(AND(ISBLANK(I47),ISBLANK(J47)),"Introducir Meta e Resultado",IF(ISBLANK(I47),"Introducir Meta",IF(ISBLANK(J47),"Introducir Resultado",IF(J47&gt;=I47,"Meta Conseguida","Meta Non Conseguida"))))</f>
        <v>Introducir Meta e Resultado</v>
      </c>
      <c r="M47" s="483"/>
      <c r="N47" s="484"/>
      <c r="O47" s="90" t="str">
        <f t="shared" ref="O47:O51" si="22">+IF(AND(ISBLANK(M47),ISBLANK(N47)),"Introducir Meta e Resultado",IF(ISBLANK(M47),"Introducir Meta",IF(ISBLANK(N47),"Introducir Resultado",IF(N47&gt;=M47,"Meta Conseguida","Meta Non Conseguida"))))</f>
        <v>Introducir Meta e Resultado</v>
      </c>
    </row>
    <row r="48" spans="1:15" ht="110.4">
      <c r="A48" s="59" t="s">
        <v>134</v>
      </c>
      <c r="B48" s="93" t="s">
        <v>190</v>
      </c>
      <c r="C48" s="93" t="s">
        <v>45</v>
      </c>
      <c r="D48" s="457" t="s">
        <v>453</v>
      </c>
      <c r="E48" s="394">
        <v>3.7</v>
      </c>
      <c r="F48" s="484">
        <v>4.416666666666667</v>
      </c>
      <c r="G48" s="90" t="str">
        <f t="shared" si="20"/>
        <v>Meta Conseguida</v>
      </c>
      <c r="H48" s="283"/>
      <c r="I48" s="485"/>
      <c r="J48" s="484"/>
      <c r="K48" s="90" t="str">
        <f t="shared" si="21"/>
        <v>Introducir Meta e Resultado</v>
      </c>
      <c r="M48" s="485"/>
      <c r="N48" s="484"/>
      <c r="O48" s="90" t="str">
        <f t="shared" si="22"/>
        <v>Introducir Meta e Resultado</v>
      </c>
    </row>
    <row r="49" spans="1:15" ht="82.8">
      <c r="A49" s="59" t="s">
        <v>135</v>
      </c>
      <c r="B49" s="93" t="s">
        <v>325</v>
      </c>
      <c r="C49" s="93" t="s">
        <v>45</v>
      </c>
      <c r="D49" s="457" t="s">
        <v>454</v>
      </c>
      <c r="E49" s="394">
        <v>3</v>
      </c>
      <c r="F49" s="490" t="s">
        <v>167</v>
      </c>
      <c r="G49" s="90" t="str">
        <f t="shared" si="20"/>
        <v>Meta Conseguida</v>
      </c>
      <c r="H49" s="283"/>
      <c r="I49" s="485"/>
      <c r="J49" s="484"/>
      <c r="K49" s="90" t="str">
        <f t="shared" si="21"/>
        <v>Introducir Meta e Resultado</v>
      </c>
      <c r="M49" s="485"/>
      <c r="N49" s="484"/>
      <c r="O49" s="90" t="str">
        <f t="shared" si="22"/>
        <v>Introducir Meta e Resultado</v>
      </c>
    </row>
    <row r="50" spans="1:15" ht="110.4">
      <c r="A50" s="59" t="s">
        <v>136</v>
      </c>
      <c r="B50" s="93" t="s">
        <v>386</v>
      </c>
      <c r="C50" s="93" t="s">
        <v>45</v>
      </c>
      <c r="D50" s="458" t="s">
        <v>455</v>
      </c>
      <c r="E50" s="394">
        <v>3</v>
      </c>
      <c r="F50" s="484">
        <v>3.0333333333333332</v>
      </c>
      <c r="G50" s="90" t="str">
        <f t="shared" ref="G50" si="23">+IF(AND(ISBLANK(E50),ISBLANK(F50)),"Introducir Meta e Resultado",IF(ISBLANK(E50),"Introducir Meta",IF(ISBLANK(F50),"Introducir Resultado",IF(F50&gt;=E50,"Meta Conseguida","Meta Non Conseguida"))))</f>
        <v>Meta Conseguida</v>
      </c>
      <c r="H50" s="283"/>
      <c r="I50" s="485"/>
      <c r="J50" s="484"/>
      <c r="K50" s="90" t="str">
        <f t="shared" ref="K50" si="24">+IF(AND(ISBLANK(I50),ISBLANK(J50)),"Introducir Meta e Resultado",IF(ISBLANK(I50),"Introducir Meta",IF(ISBLANK(J50),"Introducir Resultado",IF(J50&gt;=I50,"Meta Conseguida","Meta Non Conseguida"))))</f>
        <v>Introducir Meta e Resultado</v>
      </c>
      <c r="M50" s="485"/>
      <c r="N50" s="484"/>
      <c r="O50" s="90" t="str">
        <f t="shared" ref="O50" si="25">+IF(AND(ISBLANK(M50),ISBLANK(N50)),"Introducir Meta e Resultado",IF(ISBLANK(M50),"Introducir Meta",IF(ISBLANK(N50),"Introducir Resultado",IF(N50&gt;=M50,"Meta Conseguida","Meta Non Conseguida"))))</f>
        <v>Introducir Meta e Resultado</v>
      </c>
    </row>
    <row r="51" spans="1:15" ht="82.8">
      <c r="A51" s="60" t="s">
        <v>436</v>
      </c>
      <c r="B51" s="94" t="s">
        <v>437</v>
      </c>
      <c r="C51" s="94" t="s">
        <v>45</v>
      </c>
      <c r="D51" s="458" t="s">
        <v>456</v>
      </c>
      <c r="E51" s="395">
        <v>3</v>
      </c>
      <c r="F51" s="487">
        <v>3</v>
      </c>
      <c r="G51" s="91" t="str">
        <f t="shared" si="20"/>
        <v>Meta Conseguida</v>
      </c>
      <c r="H51" s="283"/>
      <c r="I51" s="486"/>
      <c r="J51" s="487"/>
      <c r="K51" s="91" t="str">
        <f t="shared" si="21"/>
        <v>Introducir Meta e Resultado</v>
      </c>
      <c r="M51" s="486"/>
      <c r="N51" s="487"/>
      <c r="O51" s="91" t="str">
        <f t="shared" si="22"/>
        <v>Introducir Meta e Resultado</v>
      </c>
    </row>
    <row r="52" spans="1:15" ht="55.2">
      <c r="A52" s="106" t="s">
        <v>98</v>
      </c>
      <c r="B52" s="107" t="s">
        <v>41</v>
      </c>
      <c r="C52" s="107" t="s">
        <v>150</v>
      </c>
      <c r="D52" s="450" t="s">
        <v>457</v>
      </c>
      <c r="E52" s="396">
        <v>0.2</v>
      </c>
      <c r="F52" s="348">
        <v>0</v>
      </c>
      <c r="G52" s="95" t="str">
        <f t="shared" ref="G52" si="26">+IF(AND(ISBLANK(E52),ISBLANK(F52)),"Introducir Meta e Resultado",IF(ISBLANK(E52),"Introducir Meta",IF(ISBLANK(F52),"Introducir Resultado",IF(F52&lt;=E52,"Meta Conseguida","Meta Non Conseguida"))))</f>
        <v>Meta Conseguida</v>
      </c>
      <c r="H52" s="283"/>
      <c r="I52" s="396"/>
      <c r="J52" s="348"/>
      <c r="K52" s="95" t="str">
        <f t="shared" ref="K52:K53" si="27">+IF(AND(ISBLANK(I52),ISBLANK(J52)),"Introducir Meta e Resultado",IF(ISBLANK(I52),"Introducir Meta",IF(ISBLANK(J52),"Introducir Resultado",IF(J52&lt;=I52,"Meta Conseguida","Meta Non Conseguida"))))</f>
        <v>Introducir Meta e Resultado</v>
      </c>
      <c r="M52" s="396"/>
      <c r="N52" s="348"/>
      <c r="O52" s="95" t="str">
        <f t="shared" ref="O52:O53" si="28">+IF(AND(ISBLANK(M52),ISBLANK(N52)),"Introducir Meta e Resultado",IF(ISBLANK(M52),"Introducir Meta",IF(ISBLANK(N52),"Introducir Resultado",IF(N52&lt;=M52,"Meta Conseguida","Meta Non Conseguida"))))</f>
        <v>Introducir Meta e Resultado</v>
      </c>
    </row>
    <row r="53" spans="1:15" ht="55.2">
      <c r="A53" s="106" t="s">
        <v>99</v>
      </c>
      <c r="B53" s="107" t="s">
        <v>42</v>
      </c>
      <c r="C53" s="107" t="s">
        <v>150</v>
      </c>
      <c r="D53" s="450" t="s">
        <v>458</v>
      </c>
      <c r="E53" s="396"/>
      <c r="F53" s="348">
        <v>0</v>
      </c>
      <c r="G53" s="95" t="str">
        <f>+IF(AND(ISBLANK(E53),ISBLANK(F53)),"Introducir Meta e Resultado",IF(ISBLANK(E53),"No hay Meta",IF(ISBLANK(F53),"Introducir Resultado",IF(F53&lt;=E53,"Meta Conseguida","Meta Non Conseguida"))))</f>
        <v>No hay Meta</v>
      </c>
      <c r="H53" s="283"/>
      <c r="I53" s="396"/>
      <c r="J53" s="348"/>
      <c r="K53" s="95" t="str">
        <f t="shared" si="27"/>
        <v>Introducir Meta e Resultado</v>
      </c>
      <c r="M53" s="396"/>
      <c r="N53" s="348"/>
      <c r="O53" s="95" t="str">
        <f t="shared" si="28"/>
        <v>Introducir Meta e Resultado</v>
      </c>
    </row>
    <row r="54" spans="1:15" ht="36">
      <c r="A54" s="105" t="s">
        <v>100</v>
      </c>
      <c r="B54" s="99" t="s">
        <v>21</v>
      </c>
      <c r="C54" s="99" t="s">
        <v>22</v>
      </c>
      <c r="D54" s="455" t="s">
        <v>350</v>
      </c>
      <c r="E54" s="456">
        <f>+COUNTA(E55:E58)</f>
        <v>4</v>
      </c>
      <c r="F54" s="446">
        <f>+COUNTIF(G55:G58,"Meta Conseguida")</f>
        <v>4</v>
      </c>
      <c r="G54" s="89" t="str">
        <f>+IF(F54=0,"Ningunha Meta Alcanzada",IF(F54&gt;=E54,"Meta Totalmente Alcanzada",IF(F54&gt;0,"Meta Parcialmente Alcanzada")))</f>
        <v>Meta Totalmente Alcanzada</v>
      </c>
      <c r="H54" s="283"/>
      <c r="I54" s="456">
        <f>+COUNTA(I55:I58)</f>
        <v>0</v>
      </c>
      <c r="J54" s="446">
        <f>+COUNTIF(K55:K58,"Meta Conseguida")</f>
        <v>0</v>
      </c>
      <c r="K54" s="89" t="str">
        <f>+IF(J54=0,"Ningunha Meta Alcanzada",IF(J54&gt;=I54,"Meta Totalmente Alcanzada",IF(J54&gt;0,"Meta Parcialmente Alcanzada")))</f>
        <v>Ningunha Meta Alcanzada</v>
      </c>
      <c r="M54" s="456">
        <f>+COUNTA(M55:M58)</f>
        <v>0</v>
      </c>
      <c r="N54" s="446">
        <f>+COUNTIF(O55:O58,"Meta Conseguida")</f>
        <v>0</v>
      </c>
      <c r="O54" s="89" t="str">
        <f>+IF(N54=0,"Ningunha Meta Alcanzada",IF(N54&gt;=M54,"Meta Totalmente Alcanzada",IF(N54&gt;0,"Meta Parcialmente Alcanzada")))</f>
        <v>Ningunha Meta Alcanzada</v>
      </c>
    </row>
    <row r="55" spans="1:15" ht="82.8">
      <c r="A55" s="59" t="s">
        <v>114</v>
      </c>
      <c r="B55" s="93" t="s">
        <v>198</v>
      </c>
      <c r="C55" s="93" t="s">
        <v>22</v>
      </c>
      <c r="D55" s="457" t="s">
        <v>459</v>
      </c>
      <c r="E55" s="483">
        <v>3</v>
      </c>
      <c r="F55" s="484">
        <v>4.5</v>
      </c>
      <c r="G55" s="90" t="str">
        <f t="shared" ref="G55:G63" si="29">+IF(AND(ISBLANK(E55),ISBLANK(F55)),"Introducir Meta e Resultado",IF(ISBLANK(E55),"Introducir Meta",IF(ISBLANK(F55),"Introducir Resultado",IF(F55&gt;=E55,"Meta Conseguida","Meta Non Conseguida"))))</f>
        <v>Meta Conseguida</v>
      </c>
      <c r="H55" s="283"/>
      <c r="I55" s="483"/>
      <c r="J55" s="484"/>
      <c r="K55" s="90" t="str">
        <f t="shared" ref="K55:K58" si="30">+IF(AND(ISBLANK(I55),ISBLANK(J55)),"Introducir Meta e Resultado",IF(ISBLANK(I55),"Introducir Meta",IF(ISBLANK(J55),"Introducir Resultado",IF(J55&gt;=I55,"Meta Conseguida","Meta Non Conseguida"))))</f>
        <v>Introducir Meta e Resultado</v>
      </c>
      <c r="M55" s="483"/>
      <c r="N55" s="484"/>
      <c r="O55" s="90" t="str">
        <f t="shared" ref="O55:O58" si="31">+IF(AND(ISBLANK(M55),ISBLANK(N55)),"Introducir Meta e Resultado",IF(ISBLANK(M55),"Introducir Meta",IF(ISBLANK(N55),"Introducir Resultado",IF(N55&gt;=M55,"Meta Conseguida","Meta Non Conseguida"))))</f>
        <v>Introducir Meta e Resultado</v>
      </c>
    </row>
    <row r="56" spans="1:15" ht="110.4">
      <c r="A56" s="59" t="s">
        <v>115</v>
      </c>
      <c r="B56" s="93" t="s">
        <v>189</v>
      </c>
      <c r="C56" s="93" t="s">
        <v>22</v>
      </c>
      <c r="D56" s="457" t="s">
        <v>460</v>
      </c>
      <c r="E56" s="483">
        <v>3.7</v>
      </c>
      <c r="F56" s="490" t="s">
        <v>167</v>
      </c>
      <c r="G56" s="90" t="str">
        <f t="shared" si="29"/>
        <v>Meta Conseguida</v>
      </c>
      <c r="H56" s="283"/>
      <c r="I56" s="483"/>
      <c r="J56" s="484"/>
      <c r="K56" s="90" t="str">
        <f t="shared" si="30"/>
        <v>Introducir Meta e Resultado</v>
      </c>
      <c r="M56" s="483"/>
      <c r="N56" s="484"/>
      <c r="O56" s="90" t="str">
        <f t="shared" si="31"/>
        <v>Introducir Meta e Resultado</v>
      </c>
    </row>
    <row r="57" spans="1:15" ht="82.8">
      <c r="A57" s="59" t="s">
        <v>116</v>
      </c>
      <c r="B57" s="93" t="s">
        <v>192</v>
      </c>
      <c r="C57" s="93" t="s">
        <v>22</v>
      </c>
      <c r="D57" s="457" t="s">
        <v>461</v>
      </c>
      <c r="E57" s="483">
        <v>3</v>
      </c>
      <c r="F57" s="490" t="s">
        <v>167</v>
      </c>
      <c r="G57" s="90" t="str">
        <f t="shared" si="29"/>
        <v>Meta Conseguida</v>
      </c>
      <c r="H57" s="283"/>
      <c r="I57" s="485"/>
      <c r="J57" s="484"/>
      <c r="K57" s="90" t="str">
        <f t="shared" si="30"/>
        <v>Introducir Meta e Resultado</v>
      </c>
      <c r="M57" s="485"/>
      <c r="N57" s="484"/>
      <c r="O57" s="90" t="str">
        <f t="shared" si="31"/>
        <v>Introducir Meta e Resultado</v>
      </c>
    </row>
    <row r="58" spans="1:15" ht="110.4">
      <c r="A58" s="60" t="s">
        <v>326</v>
      </c>
      <c r="B58" s="93" t="s">
        <v>387</v>
      </c>
      <c r="C58" s="94" t="s">
        <v>22</v>
      </c>
      <c r="D58" s="457" t="s">
        <v>462</v>
      </c>
      <c r="E58" s="488">
        <v>3</v>
      </c>
      <c r="F58" s="484">
        <v>4.25</v>
      </c>
      <c r="G58" s="91" t="str">
        <f t="shared" si="29"/>
        <v>Meta Conseguida</v>
      </c>
      <c r="H58" s="283"/>
      <c r="I58" s="486"/>
      <c r="J58" s="484"/>
      <c r="K58" s="91" t="str">
        <f t="shared" si="30"/>
        <v>Introducir Meta e Resultado</v>
      </c>
      <c r="M58" s="486"/>
      <c r="N58" s="484"/>
      <c r="O58" s="91" t="str">
        <f t="shared" si="31"/>
        <v>Introducir Meta e Resultado</v>
      </c>
    </row>
    <row r="59" spans="1:15" ht="36">
      <c r="A59" s="105" t="s">
        <v>101</v>
      </c>
      <c r="B59" s="99" t="s">
        <v>327</v>
      </c>
      <c r="C59" s="99" t="s">
        <v>23</v>
      </c>
      <c r="D59" s="455" t="s">
        <v>388</v>
      </c>
      <c r="E59" s="459">
        <f>+COUNTA(E60:E63)</f>
        <v>4</v>
      </c>
      <c r="F59" s="446">
        <f>+COUNTIF(G60:G63,"Meta Conseguida")</f>
        <v>4</v>
      </c>
      <c r="G59" s="92" t="str">
        <f>+IF(F59=0,"Ningunha Meta Alcanzada",IF(F59=E59,"Meta Totalmente Alcanzada",IF(F59&gt;0,"Meta Parcialmente Alcanzada")))</f>
        <v>Meta Totalmente Alcanzada</v>
      </c>
      <c r="H59" s="410"/>
      <c r="I59" s="459">
        <f>+COUNTA(I60:I63)</f>
        <v>0</v>
      </c>
      <c r="J59" s="446">
        <f>+COUNTIF(K60:K63,"Meta Conseguida")</f>
        <v>0</v>
      </c>
      <c r="K59" s="92" t="str">
        <f>+IF(J59=0,"Ningunha Meta Alcanzada",IF(J59=I59,"Meta Totalmente Alcanzada",IF(J59&gt;0,"Meta Parcialmente Alcanzada")))</f>
        <v>Ningunha Meta Alcanzada</v>
      </c>
      <c r="M59" s="459">
        <f>+COUNTA(M60:M63)</f>
        <v>0</v>
      </c>
      <c r="N59" s="446">
        <f>+COUNTIF(O60:O63,"Meta Conseguida")</f>
        <v>0</v>
      </c>
      <c r="O59" s="92" t="str">
        <f>+IF(N59=0,"Ningunha Meta Alcanzada",IF(N59=M59,"Meta Totalmente Alcanzada",IF(N59&gt;0,"Meta Parcialmente Alcanzada")))</f>
        <v>Ningunha Meta Alcanzada</v>
      </c>
    </row>
    <row r="60" spans="1:15" ht="82.8">
      <c r="A60" s="59" t="s">
        <v>117</v>
      </c>
      <c r="B60" s="93" t="s">
        <v>197</v>
      </c>
      <c r="C60" s="93" t="s">
        <v>23</v>
      </c>
      <c r="D60" s="457" t="s">
        <v>463</v>
      </c>
      <c r="E60" s="483">
        <v>3</v>
      </c>
      <c r="F60" s="484">
        <v>4</v>
      </c>
      <c r="G60" s="90" t="str">
        <f t="shared" si="29"/>
        <v>Meta Conseguida</v>
      </c>
      <c r="H60" s="283"/>
      <c r="I60" s="483"/>
      <c r="J60" s="484"/>
      <c r="K60" s="90" t="str">
        <f t="shared" ref="K60:K63" si="32">+IF(AND(ISBLANK(I60),ISBLANK(J60)),"Introducir Meta e Resultado",IF(ISBLANK(I60),"Introducir Meta",IF(ISBLANK(J60),"Introducir Resultado",IF(J60&gt;=I60,"Meta Conseguida","Meta Non Conseguida"))))</f>
        <v>Introducir Meta e Resultado</v>
      </c>
      <c r="M60" s="483"/>
      <c r="N60" s="484"/>
      <c r="O60" s="90" t="str">
        <f t="shared" ref="O60:O63" si="33">+IF(AND(ISBLANK(M60),ISBLANK(N60)),"Introducir Meta e Resultado",IF(ISBLANK(M60),"Introducir Meta",IF(ISBLANK(N60),"Introducir Resultado",IF(N60&gt;=M60,"Meta Conseguida","Meta Non Conseguida"))))</f>
        <v>Introducir Meta e Resultado</v>
      </c>
    </row>
    <row r="61" spans="1:15" ht="82.8">
      <c r="A61" s="59" t="s">
        <v>118</v>
      </c>
      <c r="B61" s="93" t="s">
        <v>373</v>
      </c>
      <c r="C61" s="93" t="s">
        <v>23</v>
      </c>
      <c r="D61" s="457" t="s">
        <v>464</v>
      </c>
      <c r="E61" s="483">
        <v>3.7</v>
      </c>
      <c r="F61" s="490" t="s">
        <v>167</v>
      </c>
      <c r="G61" s="90" t="str">
        <f t="shared" si="29"/>
        <v>Meta Conseguida</v>
      </c>
      <c r="H61" s="283"/>
      <c r="I61" s="483"/>
      <c r="J61" s="484"/>
      <c r="K61" s="90" t="str">
        <f t="shared" si="32"/>
        <v>Introducir Meta e Resultado</v>
      </c>
      <c r="M61" s="483"/>
      <c r="N61" s="484"/>
      <c r="O61" s="90" t="str">
        <f t="shared" si="33"/>
        <v>Introducir Meta e Resultado</v>
      </c>
    </row>
    <row r="62" spans="1:15" ht="82.8">
      <c r="A62" s="59" t="s">
        <v>329</v>
      </c>
      <c r="B62" s="93" t="s">
        <v>328</v>
      </c>
      <c r="C62" s="93" t="s">
        <v>23</v>
      </c>
      <c r="D62" s="457" t="s">
        <v>465</v>
      </c>
      <c r="E62" s="483">
        <v>3</v>
      </c>
      <c r="F62" s="484" t="s">
        <v>167</v>
      </c>
      <c r="G62" s="90" t="str">
        <f t="shared" si="29"/>
        <v>Meta Conseguida</v>
      </c>
      <c r="H62" s="283"/>
      <c r="I62" s="483"/>
      <c r="J62" s="484"/>
      <c r="K62" s="90" t="str">
        <f t="shared" si="32"/>
        <v>Introducir Meta e Resultado</v>
      </c>
      <c r="M62" s="483"/>
      <c r="N62" s="484"/>
      <c r="O62" s="90" t="str">
        <f t="shared" si="33"/>
        <v>Introducir Meta e Resultado</v>
      </c>
    </row>
    <row r="63" spans="1:15" ht="82.8">
      <c r="A63" s="60" t="s">
        <v>374</v>
      </c>
      <c r="B63" s="93" t="s">
        <v>330</v>
      </c>
      <c r="C63" s="94" t="s">
        <v>23</v>
      </c>
      <c r="D63" s="458" t="s">
        <v>466</v>
      </c>
      <c r="E63" s="483">
        <v>3</v>
      </c>
      <c r="F63" s="484" t="s">
        <v>167</v>
      </c>
      <c r="G63" s="91" t="str">
        <f t="shared" si="29"/>
        <v>Meta Conseguida</v>
      </c>
      <c r="H63" s="283"/>
      <c r="I63" s="483"/>
      <c r="J63" s="484"/>
      <c r="K63" s="91" t="str">
        <f t="shared" si="32"/>
        <v>Introducir Meta e Resultado</v>
      </c>
      <c r="M63" s="483"/>
      <c r="N63" s="484"/>
      <c r="O63" s="91" t="str">
        <f t="shared" si="33"/>
        <v>Introducir Meta e Resultado</v>
      </c>
    </row>
    <row r="64" spans="1:15" ht="41.4">
      <c r="A64" s="106" t="s">
        <v>154</v>
      </c>
      <c r="B64" s="107" t="s">
        <v>208</v>
      </c>
      <c r="C64" s="98" t="s">
        <v>24</v>
      </c>
      <c r="D64" s="435" t="s">
        <v>331</v>
      </c>
      <c r="E64" s="368"/>
      <c r="F64" s="505" t="s">
        <v>698</v>
      </c>
      <c r="G64" s="89" t="str">
        <f>+IF(AND(ISBLANK(E64),ISBLANK(F64)),"Introducir Meta e Resultado",IF(ISBLANK(E64),"No hay Meta",IF(ISBLANK(F64),"Introducir Resultado",IF(F64&gt;=E64,"Meta Conseguida","Meta Non Conseguida"))))</f>
        <v>No hay Meta</v>
      </c>
      <c r="H64" s="285"/>
      <c r="I64" s="368"/>
      <c r="J64" s="348"/>
      <c r="K64" s="89" t="str">
        <f>+IF(AND(ISBLANK(I64),ISBLANK(J64)),"Introducir Meta e Resultado",IF(ISBLANK(I64),"Introducir Meta",IF(ISBLANK(J64),"Introducir Resultado",IF(J64&gt;=I64,"Meta Conseguida","Meta Non Conseguida"))))</f>
        <v>Introducir Meta e Resultado</v>
      </c>
      <c r="L64" s="3"/>
      <c r="M64" s="368"/>
      <c r="N64" s="348"/>
      <c r="O64" s="89" t="str">
        <f>+IF(AND(ISBLANK(M64),ISBLANK(N64)),"Introducir Meta e Resultado",IF(ISBLANK(M64),"Introducir Meta",IF(ISBLANK(N64),"Introducir Resultado",IF(N64&gt;=M64,"Meta Conseguida","Meta Non Conseguida"))))</f>
        <v>Introducir Meta e Resultado</v>
      </c>
    </row>
    <row r="65" spans="1:15" ht="36">
      <c r="A65" s="105" t="s">
        <v>102</v>
      </c>
      <c r="B65" s="99" t="s">
        <v>25</v>
      </c>
      <c r="C65" s="99" t="s">
        <v>164</v>
      </c>
      <c r="D65" s="455" t="s">
        <v>351</v>
      </c>
      <c r="E65" s="456">
        <f>+COUNTA(E66:E69)</f>
        <v>4</v>
      </c>
      <c r="F65" s="446">
        <f>+COUNTIF(G66:G69,"Meta Conseguida")</f>
        <v>4</v>
      </c>
      <c r="G65" s="92" t="str">
        <f>+IF(F65=0,"Ningunha Meta Alcanzada",IF(F65=E65,"Meta Totalmente Alcanzada",IF(F65&gt;0,"Meta Parcialmente Alcanzada")))</f>
        <v>Meta Totalmente Alcanzada</v>
      </c>
      <c r="H65" s="283"/>
      <c r="I65" s="456">
        <f>+COUNTA(I66:I69)</f>
        <v>0</v>
      </c>
      <c r="J65" s="446">
        <f>+COUNTIF(K66:K69,"Meta Conseguida")</f>
        <v>0</v>
      </c>
      <c r="K65" s="92" t="str">
        <f>+IF(J65=0,"Ningunha Meta Alcanzada",IF(J65=I65,"Meta Totalmente Alcanzada",IF(J65&gt;0,"Meta Parcialmente Alcanzada")))</f>
        <v>Ningunha Meta Alcanzada</v>
      </c>
      <c r="M65" s="456">
        <f>+COUNTA(M66:M69)</f>
        <v>0</v>
      </c>
      <c r="N65" s="446">
        <f>+COUNTIF(O66:O69,"Meta Conseguida")</f>
        <v>0</v>
      </c>
      <c r="O65" s="92" t="str">
        <f>+IF(N65=0,"Ningunha Meta Alcanzada",IF(N65=M65,"Meta Totalmente Alcanzada",IF(N65&gt;0,"Meta Parcialmente Alcanzada")))</f>
        <v>Ningunha Meta Alcanzada</v>
      </c>
    </row>
    <row r="66" spans="1:15" ht="96.6">
      <c r="A66" s="59" t="s">
        <v>119</v>
      </c>
      <c r="B66" s="93" t="s">
        <v>196</v>
      </c>
      <c r="C66" s="93" t="s">
        <v>164</v>
      </c>
      <c r="D66" s="457" t="s">
        <v>467</v>
      </c>
      <c r="E66" s="483">
        <v>3</v>
      </c>
      <c r="F66" s="484">
        <v>4.333333333333333</v>
      </c>
      <c r="G66" s="90" t="str">
        <f t="shared" ref="G66:G69" si="34">+IF(AND(ISBLANK(E66),ISBLANK(F66)),"Introducir Meta e Resultado",IF(ISBLANK(E66),"Introducir Meta",IF(ISBLANK(F66),"Introducir Resultado",IF(F66&gt;=E66,"Meta Conseguida","Meta Non Conseguida"))))</f>
        <v>Meta Conseguida</v>
      </c>
      <c r="H66" s="283"/>
      <c r="I66" s="483"/>
      <c r="J66" s="484"/>
      <c r="K66" s="90" t="str">
        <f t="shared" ref="K66:K69" si="35">+IF(AND(ISBLANK(I66),ISBLANK(J66)),"Introducir Meta e Resultado",IF(ISBLANK(I66),"Introducir Meta",IF(ISBLANK(J66),"Introducir Resultado",IF(J66&gt;=I66,"Meta Conseguida","Meta Non Conseguida"))))</f>
        <v>Introducir Meta e Resultado</v>
      </c>
      <c r="M66" s="483"/>
      <c r="N66" s="484"/>
      <c r="O66" s="90" t="str">
        <f t="shared" ref="O66:O69" si="36">+IF(AND(ISBLANK(M66),ISBLANK(N66)),"Introducir Meta e Resultado",IF(ISBLANK(M66),"Introducir Meta",IF(ISBLANK(N66),"Introducir Resultado",IF(N66&gt;=M66,"Meta Conseguida","Meta Non Conseguida"))))</f>
        <v>Introducir Meta e Resultado</v>
      </c>
    </row>
    <row r="67" spans="1:15" ht="49.5" customHeight="1">
      <c r="A67" s="59" t="s">
        <v>120</v>
      </c>
      <c r="B67" s="93" t="s">
        <v>193</v>
      </c>
      <c r="C67" s="93" t="s">
        <v>164</v>
      </c>
      <c r="D67" s="457" t="s">
        <v>468</v>
      </c>
      <c r="E67" s="483">
        <v>3.7</v>
      </c>
      <c r="F67" s="484">
        <v>4.666666666666667</v>
      </c>
      <c r="G67" s="90" t="str">
        <f t="shared" si="34"/>
        <v>Meta Conseguida</v>
      </c>
      <c r="H67" s="283"/>
      <c r="I67" s="483"/>
      <c r="J67" s="484"/>
      <c r="K67" s="90" t="str">
        <f t="shared" si="35"/>
        <v>Introducir Meta e Resultado</v>
      </c>
      <c r="M67" s="483"/>
      <c r="N67" s="484"/>
      <c r="O67" s="90" t="str">
        <f t="shared" si="36"/>
        <v>Introducir Meta e Resultado</v>
      </c>
    </row>
    <row r="68" spans="1:15" ht="96.6">
      <c r="A68" s="59" t="s">
        <v>121</v>
      </c>
      <c r="B68" s="93" t="s">
        <v>194</v>
      </c>
      <c r="C68" s="93" t="s">
        <v>164</v>
      </c>
      <c r="D68" s="457" t="s">
        <v>469</v>
      </c>
      <c r="E68" s="483">
        <v>3</v>
      </c>
      <c r="F68" s="490" t="s">
        <v>167</v>
      </c>
      <c r="G68" s="90" t="str">
        <f t="shared" si="34"/>
        <v>Meta Conseguida</v>
      </c>
      <c r="H68" s="283"/>
      <c r="I68" s="483"/>
      <c r="J68" s="484"/>
      <c r="K68" s="90" t="str">
        <f t="shared" si="35"/>
        <v>Introducir Meta e Resultado</v>
      </c>
      <c r="M68" s="483"/>
      <c r="N68" s="484"/>
      <c r="O68" s="90" t="str">
        <f t="shared" si="36"/>
        <v>Introducir Meta e Resultado</v>
      </c>
    </row>
    <row r="69" spans="1:15" ht="110.4">
      <c r="A69" s="60" t="s">
        <v>122</v>
      </c>
      <c r="B69" s="94" t="s">
        <v>389</v>
      </c>
      <c r="C69" s="94" t="s">
        <v>164</v>
      </c>
      <c r="D69" s="457" t="s">
        <v>470</v>
      </c>
      <c r="E69" s="483">
        <v>3</v>
      </c>
      <c r="F69" s="484">
        <v>3</v>
      </c>
      <c r="G69" s="90" t="str">
        <f t="shared" si="34"/>
        <v>Meta Conseguida</v>
      </c>
      <c r="H69" s="283"/>
      <c r="I69" s="483"/>
      <c r="J69" s="484"/>
      <c r="K69" s="90" t="str">
        <f t="shared" si="35"/>
        <v>Introducir Meta e Resultado</v>
      </c>
      <c r="M69" s="483"/>
      <c r="N69" s="484"/>
      <c r="O69" s="90" t="str">
        <f t="shared" si="36"/>
        <v>Introducir Meta e Resultado</v>
      </c>
    </row>
    <row r="70" spans="1:15" ht="27.6">
      <c r="A70" s="106" t="s">
        <v>106</v>
      </c>
      <c r="B70" s="107" t="s">
        <v>311</v>
      </c>
      <c r="C70" s="107" t="s">
        <v>29</v>
      </c>
      <c r="D70" s="450" t="s">
        <v>312</v>
      </c>
      <c r="E70" s="389" t="s">
        <v>167</v>
      </c>
      <c r="F70" s="401">
        <v>0</v>
      </c>
      <c r="G70" s="95" t="str">
        <f>+IF(ISBLANK(F70),"Introducir Resultado","Indicador Completado")</f>
        <v>Indicador Completado</v>
      </c>
      <c r="H70" s="3"/>
      <c r="I70" s="389" t="s">
        <v>167</v>
      </c>
      <c r="J70" s="390"/>
      <c r="K70" s="95" t="str">
        <f>+IF(ISBLANK(J70),"Introducir Resultado","Indicador Completado")</f>
        <v>Introducir Resultado</v>
      </c>
      <c r="M70" s="389" t="s">
        <v>167</v>
      </c>
      <c r="N70" s="390"/>
      <c r="O70" s="95" t="str">
        <f>+IF(ISBLANK(N70),"Introducir Resultado","Indicador Completado")</f>
        <v>Introducir Resultado</v>
      </c>
    </row>
    <row r="71" spans="1:15" ht="82.8">
      <c r="A71" s="106" t="s">
        <v>107</v>
      </c>
      <c r="B71" s="107" t="s">
        <v>173</v>
      </c>
      <c r="C71" s="107" t="s">
        <v>31</v>
      </c>
      <c r="D71" s="450" t="s">
        <v>471</v>
      </c>
      <c r="E71" s="402">
        <v>6</v>
      </c>
      <c r="F71" s="401" t="s">
        <v>167</v>
      </c>
      <c r="G71" s="89" t="str">
        <f>+IF(AND(ISBLANK(E71),ISBLANK(F71)),"Introducir Meta e Resultado",IF(ISBLANK(E71),"Introducir Meta",IF(ISBLANK(F71),"Introducir Resultado",IF(F71&gt;=E71,"Meta Conseguida","Meta Non Conseguida"))))</f>
        <v>Meta Conseguida</v>
      </c>
      <c r="H71" s="3"/>
      <c r="I71" s="402"/>
      <c r="J71" s="401"/>
      <c r="K71" s="89" t="str">
        <f>+IF(AND(ISBLANK(I71),ISBLANK(J71)),"Introducir Meta e Resultado",IF(ISBLANK(I71),"Introducir Meta",IF(ISBLANK(J71),"Introducir Resultado",IF(J71&gt;=I71,"Meta Conseguida","Meta Non Conseguida"))))</f>
        <v>Introducir Meta e Resultado</v>
      </c>
      <c r="M71" s="402"/>
      <c r="N71" s="401"/>
      <c r="O71" s="89" t="str">
        <f>+IF(AND(ISBLANK(M71),ISBLANK(N71)),"Introducir Meta e Resultado",IF(ISBLANK(M71),"Introducir Meta",IF(ISBLANK(N71),"Introducir Resultado",IF(N71&gt;=M71,"Meta Conseguida","Meta Non Conseguida"))))</f>
        <v>Introducir Meta e Resultado</v>
      </c>
    </row>
    <row r="72" spans="1:15" ht="27.6">
      <c r="A72" s="106" t="s">
        <v>108</v>
      </c>
      <c r="B72" s="107" t="s">
        <v>209</v>
      </c>
      <c r="C72" s="107" t="s">
        <v>23</v>
      </c>
      <c r="D72" s="450" t="s">
        <v>337</v>
      </c>
      <c r="E72" s="403" t="s">
        <v>167</v>
      </c>
      <c r="F72" s="506" t="s">
        <v>698</v>
      </c>
      <c r="G72" s="95" t="str">
        <f>+IF(ISBLANK(F72),"Introducir Resultado","Indicador Completado")</f>
        <v>Indicador Completado</v>
      </c>
      <c r="H72" s="3"/>
      <c r="I72" s="403" t="s">
        <v>167</v>
      </c>
      <c r="J72" s="404"/>
      <c r="K72" s="95" t="str">
        <f>+IF(ISBLANK(J72),"Introducir Resultado","Indicador Completado")</f>
        <v>Introducir Resultado</v>
      </c>
      <c r="M72" s="403" t="s">
        <v>167</v>
      </c>
      <c r="N72" s="404"/>
      <c r="O72" s="95" t="str">
        <f>+IF(ISBLANK(N72),"Introducir Resultado","Indicador Completado")</f>
        <v>Introducir Resultado</v>
      </c>
    </row>
    <row r="73" spans="1:15" ht="55.2">
      <c r="A73" s="106" t="s">
        <v>109</v>
      </c>
      <c r="B73" s="107" t="s">
        <v>269</v>
      </c>
      <c r="C73" s="107" t="s">
        <v>23</v>
      </c>
      <c r="D73" s="450" t="s">
        <v>332</v>
      </c>
      <c r="E73" s="402">
        <v>3</v>
      </c>
      <c r="F73" s="401">
        <v>4</v>
      </c>
      <c r="G73" s="95" t="str">
        <f>+IF(AND(ISBLANK(E73),ISBLANK(F73)),"Introducir Meta e Resultado",IF(ISBLANK(E73),"Introducir Meta",IF(ISBLANK(F73),"Introducir Resultado",IF(F73&gt;=E73,"Meta Conseguida","Meta Non Conseguida"))))</f>
        <v>Meta Conseguida</v>
      </c>
      <c r="H73" s="3"/>
      <c r="I73" s="402"/>
      <c r="J73" s="401"/>
      <c r="K73" s="95" t="str">
        <f>+IF(AND(ISBLANK(I73),ISBLANK(J73)),"Introducir Meta e Resultado",IF(ISBLANK(I73),"Introducir Meta",IF(ISBLANK(J73),"Introducir Resultado",IF(J73&gt;=I73,"Meta Conseguida","Meta Non Conseguida"))))</f>
        <v>Introducir Meta e Resultado</v>
      </c>
      <c r="M73" s="402"/>
      <c r="N73" s="401"/>
      <c r="O73" s="95" t="str">
        <f>+IF(AND(ISBLANK(M73),ISBLANK(N73)),"Introducir Meta e Resultado",IF(ISBLANK(M73),"Introducir Meta",IF(ISBLANK(N73),"Introducir Resultado",IF(N73&gt;=M73,"Meta Conseguida","Meta Non Conseguida"))))</f>
        <v>Introducir Meta e Resultado</v>
      </c>
    </row>
    <row r="74" spans="1:15" ht="82.8">
      <c r="A74" s="106" t="s">
        <v>110</v>
      </c>
      <c r="B74" s="107" t="s">
        <v>195</v>
      </c>
      <c r="C74" s="107" t="s">
        <v>24</v>
      </c>
      <c r="D74" s="450" t="s">
        <v>472</v>
      </c>
      <c r="E74" s="402">
        <v>3</v>
      </c>
      <c r="F74" s="359" t="s">
        <v>167</v>
      </c>
      <c r="G74" s="89" t="str">
        <f>+IF(AND(ISBLANK(E74),ISBLANK(F74)),"Introducir Meta e Resultado",IF(ISBLANK(E74),"Introducir Meta",IF(ISBLANK(F74),"Introducir Resultado",IF(F74&gt;=E74,"Meta Conseguida","Meta Non Conseguida"))))</f>
        <v>Meta Conseguida</v>
      </c>
      <c r="H74" s="3"/>
      <c r="I74" s="402"/>
      <c r="J74" s="359"/>
      <c r="K74" s="89" t="str">
        <f>+IF(AND(ISBLANK(I74),ISBLANK(J74)),"Introducir Meta e Resultado",IF(ISBLANK(I74),"Introducir Meta",IF(ISBLANK(J74),"Introducir Resultado",IF(J74&gt;=I74,"Meta Conseguida","Meta Non Conseguida"))))</f>
        <v>Introducir Meta e Resultado</v>
      </c>
      <c r="M74" s="402"/>
      <c r="N74" s="359"/>
      <c r="O74" s="89" t="str">
        <f>+IF(AND(ISBLANK(M74),ISBLANK(N74)),"Introducir Meta e Resultado",IF(ISBLANK(M74),"Introducir Meta",IF(ISBLANK(N74),"Introducir Resultado",IF(N74&gt;=M74,"Meta Conseguida","Meta Non Conseguida"))))</f>
        <v>Introducir Meta e Resultado</v>
      </c>
    </row>
    <row r="75" spans="1:15" ht="36">
      <c r="A75" s="105" t="s">
        <v>111</v>
      </c>
      <c r="B75" s="99" t="s">
        <v>333</v>
      </c>
      <c r="C75" s="99" t="s">
        <v>9</v>
      </c>
      <c r="D75" s="455" t="s">
        <v>352</v>
      </c>
      <c r="E75" s="445">
        <f>+COUNTA(E76:E79)</f>
        <v>4</v>
      </c>
      <c r="F75" s="446">
        <f>+COUNTIF(G76:G79,"Meta Conseguida")</f>
        <v>2</v>
      </c>
      <c r="G75" s="92" t="str">
        <f>+IF(F75=0,"Ningunha Meta Alcanzada",IF(F75=E75,"Meta Totalmente Alcanzada",IF(F75&gt;0,"Meta Parcialmente Alcanzada")))</f>
        <v>Meta Parcialmente Alcanzada</v>
      </c>
      <c r="H75" s="283"/>
      <c r="I75" s="445">
        <f>+COUNTA(I76:I79)</f>
        <v>0</v>
      </c>
      <c r="J75" s="446">
        <f>+COUNTIF(K76:K79,"Meta Conseguida")</f>
        <v>0</v>
      </c>
      <c r="K75" s="92" t="str">
        <f>+IF(J75=0,"Ningunha Meta Alcanzada",IF(J75=I75,"Meta Totalmente Alcanzada",IF(J75&gt;0,"Meta Parcialmente Alcanzada")))</f>
        <v>Ningunha Meta Alcanzada</v>
      </c>
      <c r="M75" s="445">
        <f>+COUNTA(M76:M79)</f>
        <v>0</v>
      </c>
      <c r="N75" s="446">
        <f>+COUNTIF(O76:O79,"Meta Conseguida")</f>
        <v>0</v>
      </c>
      <c r="O75" s="92" t="str">
        <f>+IF(N75=0,"Ningunha Meta Alcanzada",IF(N75=M75,"Meta Totalmente Alcanzada",IF(N75&gt;0,"Meta Parcialmente Alcanzada")))</f>
        <v>Ningunha Meta Alcanzada</v>
      </c>
    </row>
    <row r="76" spans="1:15" ht="82.8">
      <c r="A76" s="59" t="s">
        <v>140</v>
      </c>
      <c r="B76" s="93" t="s">
        <v>200</v>
      </c>
      <c r="C76" s="68" t="s">
        <v>9</v>
      </c>
      <c r="D76" s="457" t="s">
        <v>473</v>
      </c>
      <c r="E76" s="483">
        <v>3</v>
      </c>
      <c r="F76" s="484">
        <v>4</v>
      </c>
      <c r="G76" s="90" t="str">
        <f t="shared" ref="G76:G79" si="37">+IF(AND(ISBLANK(E76),ISBLANK(F76)),"Introducir Meta e Resultado",IF(ISBLANK(E76),"Introducir Meta",IF(ISBLANK(F76),"Introducir Resultado",IF(F76&gt;=E76,"Meta Conseguida","Meta Non Conseguida"))))</f>
        <v>Meta Conseguida</v>
      </c>
      <c r="H76" s="283"/>
      <c r="I76" s="483"/>
      <c r="J76" s="484"/>
      <c r="K76" s="90" t="str">
        <f t="shared" ref="K76:K79" si="38">+IF(AND(ISBLANK(I76),ISBLANK(J76)),"Introducir Meta e Resultado",IF(ISBLANK(I76),"Introducir Meta",IF(ISBLANK(J76),"Introducir Resultado",IF(J76&gt;=I76,"Meta Conseguida","Meta Non Conseguida"))))</f>
        <v>Introducir Meta e Resultado</v>
      </c>
      <c r="M76" s="483"/>
      <c r="N76" s="484"/>
      <c r="O76" s="90" t="str">
        <f t="shared" ref="O76:O79" si="39">+IF(AND(ISBLANK(M76),ISBLANK(N76)),"Introducir Meta e Resultado",IF(ISBLANK(M76),"Introducir Meta",IF(ISBLANK(N76),"Introducir Resultado",IF(N76&gt;=M76,"Meta Conseguida","Meta Non Conseguida"))))</f>
        <v>Introducir Meta e Resultado</v>
      </c>
    </row>
    <row r="77" spans="1:15" ht="82.8">
      <c r="A77" s="59" t="s">
        <v>141</v>
      </c>
      <c r="B77" s="93" t="s">
        <v>201</v>
      </c>
      <c r="C77" s="68" t="s">
        <v>9</v>
      </c>
      <c r="D77" s="457" t="s">
        <v>474</v>
      </c>
      <c r="E77" s="483">
        <v>3.7</v>
      </c>
      <c r="F77" s="484">
        <v>3</v>
      </c>
      <c r="G77" s="90" t="str">
        <f t="shared" si="37"/>
        <v>Meta Non Conseguida</v>
      </c>
      <c r="H77" s="283"/>
      <c r="I77" s="483"/>
      <c r="J77" s="484"/>
      <c r="K77" s="90" t="str">
        <f t="shared" si="38"/>
        <v>Introducir Meta e Resultado</v>
      </c>
      <c r="M77" s="483"/>
      <c r="N77" s="484"/>
      <c r="O77" s="90" t="str">
        <f t="shared" si="39"/>
        <v>Introducir Meta e Resultado</v>
      </c>
    </row>
    <row r="78" spans="1:15" ht="82.8">
      <c r="A78" s="59" t="s">
        <v>165</v>
      </c>
      <c r="B78" s="93" t="s">
        <v>202</v>
      </c>
      <c r="C78" s="68" t="s">
        <v>9</v>
      </c>
      <c r="D78" s="457" t="s">
        <v>475</v>
      </c>
      <c r="E78" s="483">
        <v>3</v>
      </c>
      <c r="F78" s="490" t="s">
        <v>167</v>
      </c>
      <c r="G78" s="90" t="str">
        <f t="shared" si="37"/>
        <v>Meta Conseguida</v>
      </c>
      <c r="H78" s="283"/>
      <c r="I78" s="483"/>
      <c r="J78" s="484"/>
      <c r="K78" s="90" t="str">
        <f t="shared" si="38"/>
        <v>Introducir Meta e Resultado</v>
      </c>
      <c r="M78" s="483"/>
      <c r="N78" s="484"/>
      <c r="O78" s="90" t="str">
        <f t="shared" si="39"/>
        <v>Introducir Meta e Resultado</v>
      </c>
    </row>
    <row r="79" spans="1:15" ht="82.8">
      <c r="A79" s="60" t="s">
        <v>166</v>
      </c>
      <c r="B79" s="94" t="s">
        <v>390</v>
      </c>
      <c r="C79" s="67" t="s">
        <v>9</v>
      </c>
      <c r="D79" s="457" t="s">
        <v>476</v>
      </c>
      <c r="E79" s="488">
        <v>3</v>
      </c>
      <c r="F79" s="487">
        <v>2.5</v>
      </c>
      <c r="G79" s="91" t="str">
        <f t="shared" si="37"/>
        <v>Meta Non Conseguida</v>
      </c>
      <c r="H79" s="283"/>
      <c r="I79" s="488"/>
      <c r="J79" s="487"/>
      <c r="K79" s="91" t="str">
        <f t="shared" si="38"/>
        <v>Introducir Meta e Resultado</v>
      </c>
      <c r="M79" s="488"/>
      <c r="N79" s="487"/>
      <c r="O79" s="91" t="str">
        <f t="shared" si="39"/>
        <v>Introducir Meta e Resultado</v>
      </c>
    </row>
    <row r="80" spans="1:15" ht="55.2">
      <c r="A80" s="106" t="s">
        <v>125</v>
      </c>
      <c r="B80" s="107" t="s">
        <v>129</v>
      </c>
      <c r="C80" s="107" t="s">
        <v>142</v>
      </c>
      <c r="D80" s="460" t="s">
        <v>334</v>
      </c>
      <c r="E80" s="405">
        <v>0</v>
      </c>
      <c r="F80" s="348">
        <v>0</v>
      </c>
      <c r="G80" s="95" t="str">
        <f>+IF(AND(ISBLANK(E80),ISBLANK(F80)),"Introducir Meta e Resultado",IF(ISBLANK(E80),"No hay Meta",IF(ISBLANK(F80),"Introducir Resultado",IF(F80&gt;=E80,"Meta Conseguida","Meta Non Conseguida"))))</f>
        <v>Meta Conseguida</v>
      </c>
      <c r="H80" s="3"/>
      <c r="I80" s="405"/>
      <c r="J80" s="348"/>
      <c r="K80" s="95" t="str">
        <f>+IF(AND(ISBLANK(I80),ISBLANK(J80)),"Introducir Meta e Resultado",IF(ISBLANK(I80),"Introducir Meta",IF(ISBLANK(J80),"Introducir Resultado",IF(J80&gt;=I80,"Meta Conseguida","Meta Non Conseguida"))))</f>
        <v>Introducir Meta e Resultado</v>
      </c>
      <c r="M80" s="405"/>
      <c r="N80" s="348"/>
      <c r="O80" s="95" t="str">
        <f>+IF(AND(ISBLANK(M80),ISBLANK(N80)),"Introducir Meta e Resultado",IF(ISBLANK(M80),"Introducir Meta",IF(ISBLANK(N80),"Introducir Resultado",IF(N80&gt;=M80,"Meta Conseguida","Meta Non Conseguida"))))</f>
        <v>Introducir Meta e Resultado</v>
      </c>
    </row>
    <row r="81" spans="1:15" ht="82.8">
      <c r="A81" s="106" t="s">
        <v>126</v>
      </c>
      <c r="B81" s="107" t="s">
        <v>53</v>
      </c>
      <c r="C81" s="107" t="s">
        <v>7</v>
      </c>
      <c r="D81" s="450" t="s">
        <v>477</v>
      </c>
      <c r="E81" s="402">
        <v>3</v>
      </c>
      <c r="F81" s="359">
        <v>4.6500000000000004</v>
      </c>
      <c r="G81" s="89" t="str">
        <f>+IF(AND(ISBLANK(E81),ISBLANK(F81)),"Introducir Meta e Resultado",IF(ISBLANK(E81),"Introducir Meta",IF(ISBLANK(F81),"Introducir Resultado",IF(F81&gt;=E81,"Meta Conseguida","Meta Non Conseguida"))))</f>
        <v>Meta Conseguida</v>
      </c>
      <c r="H81" s="3"/>
      <c r="I81" s="402"/>
      <c r="J81" s="359"/>
      <c r="K81" s="89" t="str">
        <f>+IF(AND(ISBLANK(I81),ISBLANK(J81)),"Introducir Meta e Resultado",IF(ISBLANK(I81),"Introducir Meta",IF(ISBLANK(J81),"Introducir Resultado",IF(J81&gt;=I81,"Meta Conseguida","Meta Non Conseguida"))))</f>
        <v>Introducir Meta e Resultado</v>
      </c>
      <c r="M81" s="402"/>
      <c r="N81" s="359"/>
      <c r="O81" s="89" t="str">
        <f>+IF(AND(ISBLANK(M81),ISBLANK(N81)),"Introducir Meta e Resultado",IF(ISBLANK(M81),"Introducir Meta",IF(ISBLANK(N81),"Introducir Resultado",IF(N81&gt;=M81,"Meta Conseguida","Meta Non Conseguida"))))</f>
        <v>Introducir Meta e Resultado</v>
      </c>
    </row>
    <row r="82" spans="1:15" ht="36">
      <c r="A82" s="105" t="s">
        <v>155</v>
      </c>
      <c r="B82" s="99" t="s">
        <v>270</v>
      </c>
      <c r="C82" s="99" t="s">
        <v>11</v>
      </c>
      <c r="D82" s="455" t="s">
        <v>353</v>
      </c>
      <c r="E82" s="456">
        <f>+COUNTA(E83:E86)</f>
        <v>4</v>
      </c>
      <c r="F82" s="446">
        <f>+COUNTIF(G83:G86,"Meta Conseguida")</f>
        <v>4</v>
      </c>
      <c r="G82" s="92" t="str">
        <f>+IF(F82=0,"Ningunha Meta Alcanzada",IF(F82=E82,"Meta Totalmente Alcanzada",IF(F82&gt;0,"Meta Parcialmente Alcanzada")))</f>
        <v>Meta Totalmente Alcanzada</v>
      </c>
      <c r="H82" s="283"/>
      <c r="I82" s="456">
        <f>+COUNTA(I83:I86)</f>
        <v>0</v>
      </c>
      <c r="J82" s="446">
        <f>+COUNTIF(K83:K86,"Meta Conseguida")</f>
        <v>0</v>
      </c>
      <c r="K82" s="92" t="str">
        <f>+IF(J82=0,"Ningunha Meta Alcanzada",IF(J82=I82,"Meta Totalmente Alcanzada",IF(J82&gt;0,"Meta Parcialmente Alcanzada")))</f>
        <v>Ningunha Meta Alcanzada</v>
      </c>
      <c r="M82" s="456">
        <f>+COUNTA(M83:M86)</f>
        <v>0</v>
      </c>
      <c r="N82" s="446">
        <f>+COUNTIF(O83:O86,"Meta Conseguida")</f>
        <v>0</v>
      </c>
      <c r="O82" s="92" t="str">
        <f>+IF(N82=0,"Ningunha Meta Alcanzada",IF(N82=M82,"Meta Totalmente Alcanzada",IF(N82&gt;0,"Meta Parcialmente Alcanzada")))</f>
        <v>Ningunha Meta Alcanzada</v>
      </c>
    </row>
    <row r="83" spans="1:15" ht="82.8">
      <c r="A83" s="59" t="s">
        <v>271</v>
      </c>
      <c r="B83" s="93" t="s">
        <v>272</v>
      </c>
      <c r="C83" s="93" t="s">
        <v>11</v>
      </c>
      <c r="D83" s="457" t="s">
        <v>478</v>
      </c>
      <c r="E83" s="483">
        <v>3</v>
      </c>
      <c r="F83" s="484">
        <v>4.333333333333333</v>
      </c>
      <c r="G83" s="90" t="str">
        <f t="shared" ref="G83:G86" si="40">+IF(AND(ISBLANK(E83),ISBLANK(F83)),"Introducir Meta e Resultado",IF(ISBLANK(E83),"Introducir Meta",IF(ISBLANK(F83),"Introducir Resultado",IF(F83&gt;=E83,"Meta Conseguida","Meta Non Conseguida"))))</f>
        <v>Meta Conseguida</v>
      </c>
      <c r="H83" s="283"/>
      <c r="I83" s="483"/>
      <c r="J83" s="484"/>
      <c r="K83" s="90" t="str">
        <f t="shared" ref="K83:K86" si="41">+IF(AND(ISBLANK(I83),ISBLANK(J83)),"Introducir Meta e Resultado",IF(ISBLANK(I83),"Introducir Meta",IF(ISBLANK(J83),"Introducir Resultado",IF(J83&gt;=I83,"Meta Conseguida","Meta Non Conseguida"))))</f>
        <v>Introducir Meta e Resultado</v>
      </c>
      <c r="M83" s="483"/>
      <c r="N83" s="484"/>
      <c r="O83" s="90" t="str">
        <f t="shared" ref="O83:O86" si="42">+IF(AND(ISBLANK(M83),ISBLANK(N83)),"Introducir Meta e Resultado",IF(ISBLANK(M83),"Introducir Meta",IF(ISBLANK(N83),"Introducir Resultado",IF(N83&gt;=M83,"Meta Conseguida","Meta Non Conseguida"))))</f>
        <v>Introducir Meta e Resultado</v>
      </c>
    </row>
    <row r="84" spans="1:15" ht="82.8">
      <c r="A84" s="59" t="s">
        <v>273</v>
      </c>
      <c r="B84" s="93" t="s">
        <v>274</v>
      </c>
      <c r="C84" s="93" t="s">
        <v>11</v>
      </c>
      <c r="D84" s="457" t="s">
        <v>479</v>
      </c>
      <c r="E84" s="483">
        <v>3.7</v>
      </c>
      <c r="F84" s="484">
        <v>4.5999999999999996</v>
      </c>
      <c r="G84" s="90" t="str">
        <f t="shared" si="40"/>
        <v>Meta Conseguida</v>
      </c>
      <c r="H84" s="283"/>
      <c r="I84" s="483"/>
      <c r="J84" s="484"/>
      <c r="K84" s="90" t="str">
        <f t="shared" si="41"/>
        <v>Introducir Meta e Resultado</v>
      </c>
      <c r="M84" s="483"/>
      <c r="N84" s="484"/>
      <c r="O84" s="90" t="str">
        <f t="shared" si="42"/>
        <v>Introducir Meta e Resultado</v>
      </c>
    </row>
    <row r="85" spans="1:15" ht="96.6">
      <c r="A85" s="59" t="s">
        <v>276</v>
      </c>
      <c r="B85" s="93" t="s">
        <v>275</v>
      </c>
      <c r="C85" s="93" t="s">
        <v>11</v>
      </c>
      <c r="D85" s="457" t="s">
        <v>480</v>
      </c>
      <c r="E85" s="483">
        <v>3</v>
      </c>
      <c r="F85" s="484" t="s">
        <v>167</v>
      </c>
      <c r="G85" s="90" t="str">
        <f t="shared" si="40"/>
        <v>Meta Conseguida</v>
      </c>
      <c r="H85" s="283"/>
      <c r="I85" s="483"/>
      <c r="J85" s="484"/>
      <c r="K85" s="90" t="str">
        <f t="shared" si="41"/>
        <v>Introducir Meta e Resultado</v>
      </c>
      <c r="M85" s="483"/>
      <c r="N85" s="484"/>
      <c r="O85" s="90" t="str">
        <f t="shared" si="42"/>
        <v>Introducir Meta e Resultado</v>
      </c>
    </row>
    <row r="86" spans="1:15" ht="82.8">
      <c r="A86" s="60" t="s">
        <v>276</v>
      </c>
      <c r="B86" s="93" t="s">
        <v>391</v>
      </c>
      <c r="C86" s="94" t="s">
        <v>11</v>
      </c>
      <c r="D86" s="457" t="s">
        <v>481</v>
      </c>
      <c r="E86" s="483">
        <v>3</v>
      </c>
      <c r="F86" s="484">
        <v>3</v>
      </c>
      <c r="G86" s="90" t="str">
        <f t="shared" si="40"/>
        <v>Meta Conseguida</v>
      </c>
      <c r="H86" s="283"/>
      <c r="I86" s="483"/>
      <c r="J86" s="484"/>
      <c r="K86" s="90" t="str">
        <f t="shared" si="41"/>
        <v>Introducir Meta e Resultado</v>
      </c>
      <c r="M86" s="483"/>
      <c r="N86" s="484"/>
      <c r="O86" s="90" t="str">
        <f t="shared" si="42"/>
        <v>Introducir Meta e Resultado</v>
      </c>
    </row>
    <row r="87" spans="1:15" ht="69">
      <c r="A87" s="108" t="s">
        <v>156</v>
      </c>
      <c r="B87" s="109" t="s">
        <v>203</v>
      </c>
      <c r="C87" s="109" t="s">
        <v>306</v>
      </c>
      <c r="D87" s="461" t="s">
        <v>482</v>
      </c>
      <c r="E87" s="406" t="s">
        <v>167</v>
      </c>
      <c r="F87" s="493">
        <v>4</v>
      </c>
      <c r="G87" s="95" t="str">
        <f t="shared" ref="G87:G88" si="43">+IF(ISBLANK(F87),"Introducir Resultado","Indicador Completado")</f>
        <v>Indicador Completado</v>
      </c>
      <c r="H87" s="3"/>
      <c r="I87" s="406" t="s">
        <v>167</v>
      </c>
      <c r="J87" s="407"/>
      <c r="K87" s="95" t="str">
        <f t="shared" ref="K87:K88" si="44">+IF(ISBLANK(J87),"Introducir Resultado","Indicador Completado")</f>
        <v>Introducir Resultado</v>
      </c>
      <c r="M87" s="406" t="s">
        <v>167</v>
      </c>
      <c r="N87" s="407"/>
      <c r="O87" s="95" t="str">
        <f t="shared" ref="O87:O88" si="45">+IF(ISBLANK(N87),"Introducir Resultado","Indicador Completado")</f>
        <v>Introducir Resultado</v>
      </c>
    </row>
    <row r="88" spans="1:15" ht="69">
      <c r="A88" s="108" t="s">
        <v>278</v>
      </c>
      <c r="B88" s="109" t="s">
        <v>157</v>
      </c>
      <c r="C88" s="109" t="s">
        <v>7</v>
      </c>
      <c r="D88" s="461" t="s">
        <v>483</v>
      </c>
      <c r="E88" s="406" t="s">
        <v>167</v>
      </c>
      <c r="F88" s="493">
        <v>4</v>
      </c>
      <c r="G88" s="95" t="str">
        <f t="shared" si="43"/>
        <v>Indicador Completado</v>
      </c>
      <c r="H88" s="3"/>
      <c r="I88" s="406" t="s">
        <v>167</v>
      </c>
      <c r="J88" s="407"/>
      <c r="K88" s="95" t="str">
        <f t="shared" si="44"/>
        <v>Introducir Resultado</v>
      </c>
      <c r="M88" s="406" t="s">
        <v>167</v>
      </c>
      <c r="N88" s="407"/>
      <c r="O88" s="95" t="str">
        <f t="shared" si="45"/>
        <v>Introducir Resultado</v>
      </c>
    </row>
    <row r="89" spans="1:15" s="53" customFormat="1" ht="18.75" customHeight="1" thickBot="1">
      <c r="A89" s="281"/>
      <c r="B89" s="282"/>
      <c r="C89" s="282"/>
      <c r="D89" s="462"/>
      <c r="E89" s="393"/>
      <c r="F89" s="408"/>
      <c r="G89" s="28"/>
      <c r="H89" s="2"/>
      <c r="I89" s="393"/>
      <c r="J89" s="408"/>
      <c r="K89" s="28"/>
      <c r="L89" s="2"/>
      <c r="M89" s="393"/>
      <c r="N89" s="408"/>
      <c r="O89" s="28"/>
    </row>
    <row r="90" spans="1:15" ht="18.75" customHeight="1" thickBot="1">
      <c r="A90" s="41" t="s">
        <v>26</v>
      </c>
      <c r="B90" s="42"/>
      <c r="C90" s="42"/>
      <c r="D90" s="463"/>
      <c r="E90" s="409"/>
      <c r="F90" s="409"/>
      <c r="G90" s="44"/>
      <c r="H90" s="53"/>
      <c r="I90" s="409"/>
      <c r="J90" s="409"/>
      <c r="K90" s="44"/>
      <c r="L90" s="53"/>
      <c r="M90" s="409"/>
      <c r="N90" s="409"/>
      <c r="O90" s="44"/>
    </row>
    <row r="91" spans="1:15" ht="24.9" customHeight="1">
      <c r="A91" s="97"/>
      <c r="B91" s="175"/>
      <c r="C91" s="175"/>
      <c r="D91" s="422"/>
      <c r="E91" s="393"/>
      <c r="F91" s="393"/>
      <c r="G91" s="28"/>
      <c r="I91" s="393"/>
      <c r="J91" s="393"/>
      <c r="K91" s="28"/>
      <c r="M91" s="393"/>
      <c r="N91" s="393"/>
      <c r="O91" s="28"/>
    </row>
    <row r="92" spans="1:15" ht="36">
      <c r="A92" s="105" t="s">
        <v>127</v>
      </c>
      <c r="B92" s="99" t="s">
        <v>392</v>
      </c>
      <c r="C92" s="99" t="s">
        <v>34</v>
      </c>
      <c r="D92" s="464" t="s">
        <v>354</v>
      </c>
      <c r="E92" s="426">
        <f>+COUNTA(G93:G94)-COUNTIF(G93:G94,"Non hai indicador")-COUNTIF(G93:G94,"Introducir Meta e Resultado")</f>
        <v>0</v>
      </c>
      <c r="F92" s="427">
        <f>+COUNTIF(G93:G94,"Meta Conseguida")</f>
        <v>0</v>
      </c>
      <c r="G92" s="92" t="str">
        <f>+IF(F92=0,"Ningunha Meta Alcanzada",IF(F92=E92,"Meta Totalmente Alcanzada",IF(F92&gt;0,"Meta Parcialmente Alcanzada")))</f>
        <v>Ningunha Meta Alcanzada</v>
      </c>
      <c r="I92" s="426">
        <f>+COUNTA(K93:K94)-COUNTIF(K93:K94,"Non hai indicador")-COUNTIF(K93:K94,"Introducir Meta e Resultado")</f>
        <v>0</v>
      </c>
      <c r="J92" s="427">
        <f>+COUNTIF(K93:K94,"Meta Conseguida")</f>
        <v>0</v>
      </c>
      <c r="K92" s="92" t="str">
        <f>+IF(J92=0,"Ningunha Meta Alcanzada",IF(J92=I92,"Meta Totalmente Alcanzada",IF(J92&gt;0,"Meta Parcialmente Alcanzada")))</f>
        <v>Ningunha Meta Alcanzada</v>
      </c>
      <c r="M92" s="426">
        <f>+COUNTA(O93:O94)-COUNTIF(O93:O94,"Non hai indicador")-COUNTIF(O93:O94,"Introducir Meta e Resultado")</f>
        <v>0</v>
      </c>
      <c r="N92" s="427">
        <f>+COUNTIF(O93:O94,"Meta Conseguida")</f>
        <v>0</v>
      </c>
      <c r="O92" s="92" t="str">
        <f>+IF(N92=0,"Ningunha Meta Alcanzada",IF(N92=M92,"Meta Totalmente Alcanzada",IF(N92&gt;0,"Meta Parcialmente Alcanzada")))</f>
        <v>Ningunha Meta Alcanzada</v>
      </c>
    </row>
    <row r="93" spans="1:15" ht="31.2">
      <c r="A93" s="59" t="s">
        <v>406</v>
      </c>
      <c r="B93" s="93" t="s">
        <v>407</v>
      </c>
      <c r="C93" s="68" t="s">
        <v>34</v>
      </c>
      <c r="D93" s="433" t="s">
        <v>335</v>
      </c>
      <c r="E93" s="363"/>
      <c r="F93" s="364"/>
      <c r="G93" s="90" t="str">
        <f t="shared" ref="G93:G94" si="46">+IF(AND(ISBLANK(E93),ISBLANK(F93)),"Introducir Meta e Resultado",IF(ISBLANK(E93),"Introducir Meta",IF(ISBLANK(F93),"Introducir Resultado",IF(F93&gt;=E93,"Meta Conseguida","Meta Non Conseguida"))))</f>
        <v>Introducir Meta e Resultado</v>
      </c>
      <c r="I93" s="363"/>
      <c r="J93" s="364"/>
      <c r="K93" s="90" t="str">
        <f t="shared" ref="K93:K94" si="47">+IF(AND(ISBLANK(I93),ISBLANK(J93)),"Introducir Meta e Resultado",IF(ISBLANK(I93),"Introducir Meta",IF(ISBLANK(J93),"Introducir Resultado",IF(J93&gt;=I93,"Meta Conseguida","Meta Non Conseguida"))))</f>
        <v>Introducir Meta e Resultado</v>
      </c>
      <c r="M93" s="363"/>
      <c r="N93" s="364"/>
      <c r="O93" s="90" t="str">
        <f t="shared" ref="O93:O94" si="48">+IF(AND(ISBLANK(M93),ISBLANK(N93)),"Introducir Meta e Resultado",IF(ISBLANK(M93),"Introducir Meta",IF(ISBLANK(N93),"Introducir Resultado",IF(N93&gt;=M93,"Meta Conseguida","Meta Non Conseguida"))))</f>
        <v>Introducir Meta e Resultado</v>
      </c>
    </row>
    <row r="94" spans="1:15" ht="31.2">
      <c r="A94" s="59" t="s">
        <v>408</v>
      </c>
      <c r="B94" s="93" t="s">
        <v>409</v>
      </c>
      <c r="C94" s="68" t="s">
        <v>34</v>
      </c>
      <c r="D94" s="433" t="s">
        <v>336</v>
      </c>
      <c r="E94" s="363"/>
      <c r="F94" s="364"/>
      <c r="G94" s="90" t="str">
        <f t="shared" si="46"/>
        <v>Introducir Meta e Resultado</v>
      </c>
      <c r="I94" s="363"/>
      <c r="J94" s="364"/>
      <c r="K94" s="90" t="str">
        <f t="shared" si="47"/>
        <v>Introducir Meta e Resultado</v>
      </c>
      <c r="M94" s="363"/>
      <c r="N94" s="364"/>
      <c r="O94" s="90" t="str">
        <f t="shared" si="48"/>
        <v>Introducir Meta e Resultado</v>
      </c>
    </row>
    <row r="95" spans="1:15">
      <c r="F95" s="202"/>
    </row>
  </sheetData>
  <sheetProtection formatCells="0" formatColumns="0" formatRows="0" autoFilter="0"/>
  <autoFilter ref="A5:C94" xr:uid="{00000000-0009-0000-0000-000006000000}"/>
  <mergeCells count="6">
    <mergeCell ref="M4:O4"/>
    <mergeCell ref="A2:G2"/>
    <mergeCell ref="A4:B4"/>
    <mergeCell ref="E4:G4"/>
    <mergeCell ref="C4:D4"/>
    <mergeCell ref="I4:K4"/>
  </mergeCells>
  <conditionalFormatting sqref="F1">
    <cfRule type="cellIs" dxfId="2791" priority="4957" operator="greaterThanOrEqual">
      <formula>$E1</formula>
    </cfRule>
    <cfRule type="cellIs" dxfId="2790" priority="4956" operator="lessThan">
      <formula>$E1</formula>
    </cfRule>
    <cfRule type="cellIs" dxfId="2789" priority="4955" operator="equal">
      <formula>0</formula>
    </cfRule>
  </conditionalFormatting>
  <conditionalFormatting sqref="F7">
    <cfRule type="cellIs" dxfId="2788" priority="327" operator="greaterThanOrEqual">
      <formula>E7</formula>
    </cfRule>
    <cfRule type="cellIs" dxfId="2787" priority="326" operator="lessThan">
      <formula>E7</formula>
    </cfRule>
    <cfRule type="cellIs" dxfId="2786" priority="325" operator="equal">
      <formula>0</formula>
    </cfRule>
  </conditionalFormatting>
  <conditionalFormatting sqref="F8">
    <cfRule type="cellIs" dxfId="2785" priority="289" operator="equal">
      <formula>0</formula>
    </cfRule>
    <cfRule type="cellIs" dxfId="2784" priority="290" operator="greaterThanOrEqual">
      <formula>E8</formula>
    </cfRule>
    <cfRule type="cellIs" dxfId="2783" priority="291" operator="lessThan">
      <formula>E8</formula>
    </cfRule>
  </conditionalFormatting>
  <conditionalFormatting sqref="F9">
    <cfRule type="cellIs" dxfId="2782" priority="312" operator="greaterThanOrEqual">
      <formula>E9</formula>
    </cfRule>
    <cfRule type="cellIs" dxfId="2781" priority="311" operator="lessThan">
      <formula>E9</formula>
    </cfRule>
  </conditionalFormatting>
  <conditionalFormatting sqref="F9:F11">
    <cfRule type="cellIs" dxfId="2780" priority="295" operator="equal">
      <formula>0</formula>
    </cfRule>
  </conditionalFormatting>
  <conditionalFormatting sqref="F10">
    <cfRule type="cellIs" dxfId="2779" priority="297" operator="greaterThanOrEqual">
      <formula>E10</formula>
    </cfRule>
    <cfRule type="cellIs" dxfId="2778" priority="296" operator="lessThan">
      <formula>E10</formula>
    </cfRule>
  </conditionalFormatting>
  <conditionalFormatting sqref="F11">
    <cfRule type="cellIs" dxfId="2777" priority="315" operator="greaterThanOrEqual">
      <formula>$E11</formula>
    </cfRule>
    <cfRule type="cellIs" dxfId="2776" priority="314" operator="lessThan">
      <formula>$E11</formula>
    </cfRule>
  </conditionalFormatting>
  <conditionalFormatting sqref="F12">
    <cfRule type="cellIs" dxfId="2775" priority="278" operator="greaterThanOrEqual">
      <formula>E12</formula>
    </cfRule>
    <cfRule type="cellIs" dxfId="2774" priority="279" operator="lessThan">
      <formula>E12</formula>
    </cfRule>
    <cfRule type="cellIs" dxfId="2773" priority="277" operator="equal">
      <formula>0</formula>
    </cfRule>
  </conditionalFormatting>
  <conditionalFormatting sqref="F13">
    <cfRule type="cellIs" dxfId="2772" priority="287" operator="lessThan">
      <formula>E13</formula>
    </cfRule>
    <cfRule type="cellIs" dxfId="2771" priority="288" operator="greaterThanOrEqual">
      <formula>E13</formula>
    </cfRule>
  </conditionalFormatting>
  <conditionalFormatting sqref="F13:F15">
    <cfRule type="cellIs" dxfId="2770" priority="258" operator="equal">
      <formula>0</formula>
    </cfRule>
  </conditionalFormatting>
  <conditionalFormatting sqref="F14">
    <cfRule type="cellIs" dxfId="2769" priority="284" operator="lessThan">
      <formula>E14</formula>
    </cfRule>
    <cfRule type="cellIs" dxfId="2768" priority="285" operator="greaterThanOrEqual">
      <formula>E14</formula>
    </cfRule>
  </conditionalFormatting>
  <conditionalFormatting sqref="F16">
    <cfRule type="cellIs" dxfId="2767" priority="305" operator="greaterThanOrEqual">
      <formula>E16</formula>
    </cfRule>
    <cfRule type="cellIs" dxfId="2766" priority="306" operator="lessThan">
      <formula>E16</formula>
    </cfRule>
    <cfRule type="cellIs" dxfId="2765" priority="304" operator="equal">
      <formula>0</formula>
    </cfRule>
  </conditionalFormatting>
  <conditionalFormatting sqref="F17">
    <cfRule type="cellIs" dxfId="2764" priority="309" operator="greaterThanOrEqual">
      <formula>E17</formula>
    </cfRule>
    <cfRule type="cellIs" dxfId="2763" priority="308" operator="lessThan">
      <formula>E17</formula>
    </cfRule>
  </conditionalFormatting>
  <conditionalFormatting sqref="F17:F18">
    <cfRule type="cellIs" dxfId="2762" priority="307" operator="equal">
      <formula>0</formula>
    </cfRule>
  </conditionalFormatting>
  <conditionalFormatting sqref="F18">
    <cfRule type="cellIs" dxfId="2761" priority="317" operator="lessThan">
      <formula>E18</formula>
    </cfRule>
    <cfRule type="cellIs" dxfId="2760" priority="318" operator="greaterThanOrEqual">
      <formula>E18</formula>
    </cfRule>
  </conditionalFormatting>
  <conditionalFormatting sqref="F20">
    <cfRule type="cellIs" dxfId="2759" priority="273" operator="lessThan">
      <formula>E20</formula>
    </cfRule>
    <cfRule type="cellIs" dxfId="2758" priority="272" operator="greaterThanOrEqual">
      <formula>E20</formula>
    </cfRule>
    <cfRule type="cellIs" dxfId="2757" priority="271" operator="equal">
      <formula>0</formula>
    </cfRule>
  </conditionalFormatting>
  <conditionalFormatting sqref="F21">
    <cfRule type="cellIs" dxfId="2756" priority="302" operator="lessThan">
      <formula>E21</formula>
    </cfRule>
    <cfRule type="cellIs" dxfId="2755" priority="303" operator="greaterThanOrEqual">
      <formula>E21</formula>
    </cfRule>
  </conditionalFormatting>
  <conditionalFormatting sqref="F21:F22">
    <cfRule type="cellIs" dxfId="2754" priority="298" operator="equal">
      <formula>0</formula>
    </cfRule>
  </conditionalFormatting>
  <conditionalFormatting sqref="F22">
    <cfRule type="cellIs" dxfId="2753" priority="299" operator="lessThan">
      <formula>E22</formula>
    </cfRule>
    <cfRule type="cellIs" dxfId="2752" priority="300" operator="greaterThanOrEqual">
      <formula>E22</formula>
    </cfRule>
  </conditionalFormatting>
  <conditionalFormatting sqref="F24">
    <cfRule type="cellIs" dxfId="2751" priority="1302" operator="lessThan">
      <formula>E24</formula>
    </cfRule>
    <cfRule type="cellIs" dxfId="2750" priority="1300" operator="equal">
      <formula>0</formula>
    </cfRule>
    <cfRule type="cellIs" dxfId="2749" priority="1301" operator="greaterThanOrEqual">
      <formula>E24</formula>
    </cfRule>
  </conditionalFormatting>
  <conditionalFormatting sqref="F25">
    <cfRule type="cellIs" dxfId="2748" priority="1288" operator="equal">
      <formula>0</formula>
    </cfRule>
    <cfRule type="cellIs" dxfId="2747" priority="1289" operator="lessThan">
      <formula>E25</formula>
    </cfRule>
    <cfRule type="cellIs" dxfId="2746" priority="1290" operator="greaterThanOrEqual">
      <formula>E25</formula>
    </cfRule>
  </conditionalFormatting>
  <conditionalFormatting sqref="F26">
    <cfRule type="cellIs" dxfId="2745" priority="1291" operator="equal">
      <formula>0</formula>
    </cfRule>
    <cfRule type="cellIs" dxfId="2744" priority="1293" operator="greaterThan">
      <formula>E26</formula>
    </cfRule>
    <cfRule type="cellIs" dxfId="2743" priority="1292" operator="lessThanOrEqual">
      <formula>E26</formula>
    </cfRule>
  </conditionalFormatting>
  <conditionalFormatting sqref="F27:F30">
    <cfRule type="cellIs" dxfId="2742" priority="1276" operator="equal">
      <formula>0</formula>
    </cfRule>
    <cfRule type="cellIs" dxfId="2741" priority="1277" operator="lessThan">
      <formula>$E27</formula>
    </cfRule>
    <cfRule type="cellIs" dxfId="2740" priority="1278" operator="greaterThanOrEqual">
      <formula>$E27</formula>
    </cfRule>
  </conditionalFormatting>
  <conditionalFormatting sqref="F32">
    <cfRule type="cellIs" dxfId="2739" priority="1383" operator="greaterThanOrEqual">
      <formula>E32</formula>
    </cfRule>
    <cfRule type="cellIs" dxfId="2738" priority="1382" operator="lessThan">
      <formula>E32</formula>
    </cfRule>
  </conditionalFormatting>
  <conditionalFormatting sqref="F32:F33">
    <cfRule type="cellIs" dxfId="2737" priority="1381" operator="equal">
      <formula>0</formula>
    </cfRule>
  </conditionalFormatting>
  <conditionalFormatting sqref="F33">
    <cfRule type="cellIs" dxfId="2736" priority="1386" operator="greaterThanOrEqual">
      <formula>E33</formula>
    </cfRule>
    <cfRule type="cellIs" dxfId="2735" priority="1385" operator="lessThan">
      <formula>E33</formula>
    </cfRule>
  </conditionalFormatting>
  <conditionalFormatting sqref="F35">
    <cfRule type="cellIs" dxfId="2734" priority="1379" operator="lessThan">
      <formula>E35</formula>
    </cfRule>
    <cfRule type="cellIs" dxfId="2733" priority="1380" operator="greaterThanOrEqual">
      <formula>E35</formula>
    </cfRule>
  </conditionalFormatting>
  <conditionalFormatting sqref="F35:F36">
    <cfRule type="cellIs" dxfId="2732" priority="1372" operator="equal">
      <formula>0</formula>
    </cfRule>
  </conditionalFormatting>
  <conditionalFormatting sqref="F36">
    <cfRule type="cellIs" dxfId="2731" priority="1373" operator="lessThan">
      <formula>E36</formula>
    </cfRule>
    <cfRule type="cellIs" dxfId="2730" priority="1374" operator="greaterThanOrEqual">
      <formula>E36</formula>
    </cfRule>
  </conditionalFormatting>
  <conditionalFormatting sqref="F37">
    <cfRule type="cellIs" dxfId="2729" priority="1462" operator="equal">
      <formula>0</formula>
    </cfRule>
    <cfRule type="cellIs" dxfId="2728" priority="1464" operator="greaterThanOrEqual">
      <formula>$E37</formula>
    </cfRule>
    <cfRule type="cellIs" dxfId="2727" priority="1463" operator="lessThan">
      <formula>$E37</formula>
    </cfRule>
  </conditionalFormatting>
  <conditionalFormatting sqref="F38:F40">
    <cfRule type="cellIs" dxfId="2726" priority="1361" operator="lessThan">
      <formula>E38</formula>
    </cfRule>
    <cfRule type="cellIs" dxfId="2725" priority="1360" operator="equal">
      <formula>0</formula>
    </cfRule>
    <cfRule type="cellIs" dxfId="2724" priority="1362" operator="greaterThanOrEqual">
      <formula>E38</formula>
    </cfRule>
  </conditionalFormatting>
  <conditionalFormatting sqref="F46">
    <cfRule type="cellIs" dxfId="2723" priority="1456" operator="equal">
      <formula>0</formula>
    </cfRule>
    <cfRule type="cellIs" dxfId="2722" priority="1458" operator="greaterThanOrEqual">
      <formula>E46</formula>
    </cfRule>
    <cfRule type="cellIs" dxfId="2721" priority="1457" operator="lessThan">
      <formula>E46</formula>
    </cfRule>
  </conditionalFormatting>
  <conditionalFormatting sqref="F47:F51">
    <cfRule type="cellIs" dxfId="2720" priority="49" operator="equal">
      <formula>0</formula>
    </cfRule>
    <cfRule type="cellIs" dxfId="2719" priority="50" operator="lessThan">
      <formula>E47</formula>
    </cfRule>
    <cfRule type="cellIs" dxfId="2718" priority="51" operator="greaterThanOrEqual">
      <formula>E47</formula>
    </cfRule>
  </conditionalFormatting>
  <conditionalFormatting sqref="F50:F51">
    <cfRule type="cellIs" dxfId="2717" priority="13" operator="equal">
      <formula>0</formula>
    </cfRule>
    <cfRule type="cellIs" dxfId="2716" priority="14" operator="lessThan">
      <formula>E50</formula>
    </cfRule>
    <cfRule type="cellIs" dxfId="2715" priority="15" operator="greaterThanOrEqual">
      <formula>E50</formula>
    </cfRule>
  </conditionalFormatting>
  <conditionalFormatting sqref="F52:F53">
    <cfRule type="cellIs" dxfId="2714" priority="1354" operator="equal">
      <formula>0</formula>
    </cfRule>
    <cfRule type="cellIs" dxfId="2713" priority="1355" operator="lessThanOrEqual">
      <formula>E52</formula>
    </cfRule>
    <cfRule type="cellIs" dxfId="2712" priority="1356" operator="greaterThan">
      <formula>E52</formula>
    </cfRule>
  </conditionalFormatting>
  <conditionalFormatting sqref="F54">
    <cfRule type="cellIs" dxfId="2711" priority="1446" operator="greaterThanOrEqual">
      <formula>$E54</formula>
    </cfRule>
    <cfRule type="cellIs" dxfId="2710" priority="1445" operator="lessThan">
      <formula>$E54</formula>
    </cfRule>
    <cfRule type="cellIs" dxfId="2709" priority="1444" operator="equal">
      <formula>0</formula>
    </cfRule>
  </conditionalFormatting>
  <conditionalFormatting sqref="F55:F58">
    <cfRule type="cellIs" dxfId="2708" priority="1215" operator="greaterThanOrEqual">
      <formula>E55</formula>
    </cfRule>
    <cfRule type="cellIs" dxfId="2707" priority="1214" operator="lessThan">
      <formula>E55</formula>
    </cfRule>
    <cfRule type="cellIs" dxfId="2706" priority="1213" operator="equal">
      <formula>0</formula>
    </cfRule>
  </conditionalFormatting>
  <conditionalFormatting sqref="F59">
    <cfRule type="cellIs" dxfId="2705" priority="1435" operator="equal">
      <formula>0</formula>
    </cfRule>
    <cfRule type="cellIs" dxfId="2704" priority="1436" operator="lessThan">
      <formula>E59</formula>
    </cfRule>
    <cfRule type="cellIs" dxfId="2703" priority="1437" operator="greaterThanOrEqual">
      <formula>E59</formula>
    </cfRule>
  </conditionalFormatting>
  <conditionalFormatting sqref="F60:F63">
    <cfRule type="cellIs" dxfId="2702" priority="1184" operator="lessThan">
      <formula>E60</formula>
    </cfRule>
    <cfRule type="cellIs" dxfId="2701" priority="1185" operator="greaterThanOrEqual">
      <formula>E60</formula>
    </cfRule>
  </conditionalFormatting>
  <conditionalFormatting sqref="F60:F64">
    <cfRule type="cellIs" dxfId="2700" priority="1183" operator="equal">
      <formula>0</formula>
    </cfRule>
  </conditionalFormatting>
  <conditionalFormatting sqref="F64">
    <cfRule type="cellIs" dxfId="2699" priority="1394" operator="lessThan">
      <formula>E64</formula>
    </cfRule>
    <cfRule type="cellIs" dxfId="2698" priority="1395" operator="greaterThanOrEqual">
      <formula>E64</formula>
    </cfRule>
  </conditionalFormatting>
  <conditionalFormatting sqref="F65">
    <cfRule type="cellIs" dxfId="2697" priority="1428" operator="greaterThanOrEqual">
      <formula>$E65</formula>
    </cfRule>
    <cfRule type="cellIs" dxfId="2696" priority="1427" operator="lessThan">
      <formula>$E65</formula>
    </cfRule>
    <cfRule type="cellIs" dxfId="2695" priority="1426" operator="equal">
      <formula>0</formula>
    </cfRule>
  </conditionalFormatting>
  <conditionalFormatting sqref="F66:F69">
    <cfRule type="cellIs" dxfId="2694" priority="1201" operator="equal">
      <formula>0</formula>
    </cfRule>
    <cfRule type="cellIs" dxfId="2693" priority="1202" operator="lessThan">
      <formula>E66</formula>
    </cfRule>
    <cfRule type="cellIs" dxfId="2692" priority="1203" operator="greaterThanOrEqual">
      <formula>E66</formula>
    </cfRule>
  </conditionalFormatting>
  <conditionalFormatting sqref="F71">
    <cfRule type="cellIs" dxfId="2691" priority="1110" operator="equal">
      <formula>0</formula>
    </cfRule>
    <cfRule type="cellIs" dxfId="2690" priority="1112" operator="greaterThanOrEqual">
      <formula>E71</formula>
    </cfRule>
    <cfRule type="cellIs" dxfId="2689" priority="1111" operator="lessThan">
      <formula>E71</formula>
    </cfRule>
  </conditionalFormatting>
  <conditionalFormatting sqref="F73">
    <cfRule type="cellIs" dxfId="2688" priority="1109" operator="greaterThanOrEqual">
      <formula>E73</formula>
    </cfRule>
    <cfRule type="cellIs" dxfId="2687" priority="1108" operator="lessThan">
      <formula>E73</formula>
    </cfRule>
  </conditionalFormatting>
  <conditionalFormatting sqref="F73:F74">
    <cfRule type="cellIs" dxfId="2686" priority="1104" operator="equal">
      <formula>0</formula>
    </cfRule>
  </conditionalFormatting>
  <conditionalFormatting sqref="F74">
    <cfRule type="cellIs" dxfId="2685" priority="1105" operator="lessThan">
      <formula>E74</formula>
    </cfRule>
    <cfRule type="cellIs" dxfId="2684" priority="1106" operator="greaterThanOrEqual">
      <formula>E74</formula>
    </cfRule>
  </conditionalFormatting>
  <conditionalFormatting sqref="F75">
    <cfRule type="cellIs" dxfId="2683" priority="1416" operator="greaterThanOrEqual">
      <formula>$E75</formula>
    </cfRule>
    <cfRule type="cellIs" dxfId="2682" priority="1415" operator="lessThan">
      <formula>$E75</formula>
    </cfRule>
    <cfRule type="cellIs" dxfId="2681" priority="1414" operator="equal">
      <formula>0</formula>
    </cfRule>
  </conditionalFormatting>
  <conditionalFormatting sqref="F76:F79">
    <cfRule type="cellIs" dxfId="2680" priority="1329" operator="greaterThanOrEqual">
      <formula>E76</formula>
    </cfRule>
    <cfRule type="cellIs" dxfId="2679" priority="1328" operator="lessThan">
      <formula>E76</formula>
    </cfRule>
  </conditionalFormatting>
  <conditionalFormatting sqref="F76:F81">
    <cfRule type="cellIs" dxfId="2678" priority="1101" operator="equal">
      <formula>0</formula>
    </cfRule>
  </conditionalFormatting>
  <conditionalFormatting sqref="F80">
    <cfRule type="cellIs" dxfId="2677" priority="1115" operator="greaterThanOrEqual">
      <formula>E80</formula>
    </cfRule>
    <cfRule type="cellIs" dxfId="2676" priority="1114" operator="lessThan">
      <formula>E80</formula>
    </cfRule>
  </conditionalFormatting>
  <conditionalFormatting sqref="F81">
    <cfRule type="cellIs" dxfId="2675" priority="1102" operator="lessThan">
      <formula>E81</formula>
    </cfRule>
    <cfRule type="cellIs" dxfId="2674" priority="1103" operator="greaterThanOrEqual">
      <formula>E81</formula>
    </cfRule>
  </conditionalFormatting>
  <conditionalFormatting sqref="F82">
    <cfRule type="cellIs" dxfId="2673" priority="1307" operator="lessThan">
      <formula>$E82</formula>
    </cfRule>
    <cfRule type="cellIs" dxfId="2672" priority="1306" operator="equal">
      <formula>0</formula>
    </cfRule>
    <cfRule type="cellIs" dxfId="2671" priority="1308" operator="greaterThanOrEqual">
      <formula>$E82</formula>
    </cfRule>
  </conditionalFormatting>
  <conditionalFormatting sqref="F83:F86">
    <cfRule type="cellIs" dxfId="2670" priority="1190" operator="lessThan">
      <formula>E83</formula>
    </cfRule>
    <cfRule type="cellIs" dxfId="2669" priority="1189" operator="equal">
      <formula>0</formula>
    </cfRule>
    <cfRule type="cellIs" dxfId="2668" priority="1191" operator="greaterThanOrEqual">
      <formula>E83</formula>
    </cfRule>
  </conditionalFormatting>
  <conditionalFormatting sqref="F92">
    <cfRule type="cellIs" dxfId="2667" priority="1275" operator="greaterThanOrEqual">
      <formula>E92</formula>
    </cfRule>
    <cfRule type="cellIs" dxfId="2666" priority="1274" operator="lessThan">
      <formula>E92</formula>
    </cfRule>
    <cfRule type="cellIs" dxfId="2665" priority="1273" operator="equal">
      <formula>0</formula>
    </cfRule>
  </conditionalFormatting>
  <conditionalFormatting sqref="F93:F94 J93:J94 N93:N94">
    <cfRule type="cellIs" dxfId="2664" priority="1095" operator="equal">
      <formula>0</formula>
    </cfRule>
    <cfRule type="cellIs" dxfId="2663" priority="1096" operator="lessThan">
      <formula>E93</formula>
    </cfRule>
    <cfRule type="cellIs" dxfId="2662" priority="1097" operator="greaterThanOrEqual">
      <formula>E93</formula>
    </cfRule>
  </conditionalFormatting>
  <conditionalFormatting sqref="G7">
    <cfRule type="cellIs" dxfId="2661" priority="270" operator="equal">
      <formula>"Meta non Conseguida"</formula>
    </cfRule>
    <cfRule type="cellIs" dxfId="2660" priority="269" operator="equal">
      <formula>"Meta Conseguida"</formula>
    </cfRule>
    <cfRule type="cellIs" dxfId="2659" priority="268" operator="equal">
      <formula>"Introducir resultado"</formula>
    </cfRule>
  </conditionalFormatting>
  <conditionalFormatting sqref="G8">
    <cfRule type="cellIs" dxfId="2658" priority="294" operator="equal">
      <formula>"Ningunha Meta Alcanzada"</formula>
    </cfRule>
    <cfRule type="cellIs" dxfId="2657" priority="292" operator="equal">
      <formula>"Meta Totalmente Alcanzada"</formula>
    </cfRule>
    <cfRule type="cellIs" dxfId="2656" priority="293" operator="equal">
      <formula>"Meta Parcialmente Alcanzada"</formula>
    </cfRule>
  </conditionalFormatting>
  <conditionalFormatting sqref="G9:G10">
    <cfRule type="cellIs" dxfId="2655" priority="265" operator="equal">
      <formula>"Introducir resultado"</formula>
    </cfRule>
    <cfRule type="cellIs" dxfId="2654" priority="267" operator="equal">
      <formula>"Meta non Conseguida"</formula>
    </cfRule>
    <cfRule type="cellIs" dxfId="2653" priority="266" operator="equal">
      <formula>"Meta Conseguida"</formula>
    </cfRule>
  </conditionalFormatting>
  <conditionalFormatting sqref="G12">
    <cfRule type="cellIs" dxfId="2652" priority="281" operator="equal">
      <formula>"Meta Parcialmente Alcanzada"</formula>
    </cfRule>
    <cfRule type="cellIs" dxfId="2651" priority="282" operator="equal">
      <formula>"Ningunha Meta Alcanzada"</formula>
    </cfRule>
    <cfRule type="cellIs" dxfId="2650" priority="280" operator="equal">
      <formula>"Meta Totalmente Alcanzada"</formula>
    </cfRule>
  </conditionalFormatting>
  <conditionalFormatting sqref="G13:G14">
    <cfRule type="cellIs" dxfId="2649" priority="261" operator="equal">
      <formula>"Meta non Conseguida"</formula>
    </cfRule>
    <cfRule type="cellIs" dxfId="2648" priority="260" operator="equal">
      <formula>"Meta Conseguida"</formula>
    </cfRule>
  </conditionalFormatting>
  <conditionalFormatting sqref="G13:G15">
    <cfRule type="cellIs" dxfId="2647" priority="255" operator="equal">
      <formula>"Introducir resultado"</formula>
    </cfRule>
  </conditionalFormatting>
  <conditionalFormatting sqref="G15">
    <cfRule type="cellIs" dxfId="2646" priority="257" operator="equal">
      <formula>"Meta no Conseguida"</formula>
    </cfRule>
    <cfRule type="cellIs" dxfId="2645" priority="256" operator="equal">
      <formula>"Resultado Introducido"</formula>
    </cfRule>
  </conditionalFormatting>
  <conditionalFormatting sqref="G16">
    <cfRule type="cellIs" dxfId="2644" priority="319" operator="equal">
      <formula>"Meta Totalmente Alcanzada"</formula>
    </cfRule>
    <cfRule type="cellIs" dxfId="2643" priority="320" operator="equal">
      <formula>"Meta Parcialmente Alcanzada"</formula>
    </cfRule>
    <cfRule type="cellIs" dxfId="2642" priority="321" operator="equal">
      <formula>"Ningunha Meta Alcanzada"</formula>
    </cfRule>
  </conditionalFormatting>
  <conditionalFormatting sqref="G17:G18">
    <cfRule type="cellIs" dxfId="2641" priority="250" operator="equal">
      <formula>"Meta Conseguida"</formula>
    </cfRule>
    <cfRule type="cellIs" dxfId="2640" priority="251" operator="equal">
      <formula>"Meta non Conseguida"</formula>
    </cfRule>
    <cfRule type="cellIs" dxfId="2639" priority="249" operator="equal">
      <formula>"Introducir resultado"</formula>
    </cfRule>
  </conditionalFormatting>
  <conditionalFormatting sqref="G20">
    <cfRule type="cellIs" dxfId="2638" priority="274" operator="equal">
      <formula>"Meta Totalmente Alcanzada"</formula>
    </cfRule>
    <cfRule type="cellIs" dxfId="2637" priority="276" operator="equal">
      <formula>"Ningunha Meta Alcanzada"</formula>
    </cfRule>
    <cfRule type="cellIs" dxfId="2636" priority="275" operator="equal">
      <formula>"Meta Parcialmente Alcanzada"</formula>
    </cfRule>
  </conditionalFormatting>
  <conditionalFormatting sqref="G21:G22">
    <cfRule type="cellIs" dxfId="2635" priority="244" operator="equal">
      <formula>"Meta Conseguida"</formula>
    </cfRule>
    <cfRule type="cellIs" dxfId="2634" priority="243" operator="equal">
      <formula>"Introducir resultado"</formula>
    </cfRule>
    <cfRule type="cellIs" dxfId="2633" priority="245" operator="equal">
      <formula>"Meta non Conseguida"</formula>
    </cfRule>
  </conditionalFormatting>
  <conditionalFormatting sqref="G24">
    <cfRule type="cellIs" dxfId="2632" priority="1299" operator="equal">
      <formula>"Ningunha Meta Alcanzada"</formula>
    </cfRule>
    <cfRule type="cellIs" dxfId="2631" priority="1298" operator="equal">
      <formula>"Meta Parcialmente Alcanzada"</formula>
    </cfRule>
    <cfRule type="cellIs" dxfId="2630" priority="1297" operator="equal">
      <formula>"Meta Totalmente Alcanzada"</formula>
    </cfRule>
  </conditionalFormatting>
  <conditionalFormatting sqref="G25:G30">
    <cfRule type="cellIs" dxfId="2629" priority="1148" operator="equal">
      <formula>"Meta non Conseguida"</formula>
    </cfRule>
    <cfRule type="cellIs" dxfId="2628" priority="1147" operator="equal">
      <formula>"Meta Conseguida"</formula>
    </cfRule>
    <cfRule type="cellIs" dxfId="2627" priority="1146" operator="equal">
      <formula>"Introducir resultado"</formula>
    </cfRule>
  </conditionalFormatting>
  <conditionalFormatting sqref="G32:G33">
    <cfRule type="cellIs" dxfId="2626" priority="1143" operator="equal">
      <formula>"Introducir resultado"</formula>
    </cfRule>
    <cfRule type="cellIs" dxfId="2625" priority="1145" operator="equal">
      <formula>"Meta non Conseguida"</formula>
    </cfRule>
    <cfRule type="cellIs" dxfId="2624" priority="1144" operator="equal">
      <formula>"Meta Conseguida"</formula>
    </cfRule>
  </conditionalFormatting>
  <conditionalFormatting sqref="G35:G36">
    <cfRule type="cellIs" dxfId="2623" priority="1153" operator="equal">
      <formula>"Meta Conseguida"</formula>
    </cfRule>
    <cfRule type="cellIs" dxfId="2622" priority="1152" operator="equal">
      <formula>"Introducir resultado"</formula>
    </cfRule>
    <cfRule type="cellIs" dxfId="2621" priority="1154" operator="equal">
      <formula>"Meta non Conseguida"</formula>
    </cfRule>
  </conditionalFormatting>
  <conditionalFormatting sqref="G37">
    <cfRule type="cellIs" dxfId="2620" priority="1408" operator="equal">
      <formula>"Meta Totalmente Alcanzada"</formula>
    </cfRule>
    <cfRule type="cellIs" dxfId="2619" priority="1409" operator="equal">
      <formula>"Meta Parcialmente Alcanzada"</formula>
    </cfRule>
    <cfRule type="cellIs" dxfId="2618" priority="1410" operator="equal">
      <formula>"Ningunha Meta Alcanzada"</formula>
    </cfRule>
  </conditionalFormatting>
  <conditionalFormatting sqref="G38:G40">
    <cfRule type="cellIs" dxfId="2617" priority="1364" operator="equal">
      <formula>"Meta Conseguida"</formula>
    </cfRule>
    <cfRule type="cellIs" dxfId="2616" priority="1365" operator="equal">
      <formula>"Meta non Conseguida"</formula>
    </cfRule>
  </conditionalFormatting>
  <conditionalFormatting sqref="G38:G41">
    <cfRule type="cellIs" dxfId="2615" priority="1357" operator="equal">
      <formula>"Introducir resultado"</formula>
    </cfRule>
  </conditionalFormatting>
  <conditionalFormatting sqref="G41">
    <cfRule type="cellIs" dxfId="2614" priority="1359" operator="equal">
      <formula>"Meta no Conseguida"</formula>
    </cfRule>
    <cfRule type="cellIs" dxfId="2613" priority="1358" operator="equal">
      <formula>"Indicador Completado"</formula>
    </cfRule>
  </conditionalFormatting>
  <conditionalFormatting sqref="G46">
    <cfRule type="cellIs" dxfId="2612" priority="1405" operator="equal">
      <formula>"Meta Totalmente Alcanzada"</formula>
    </cfRule>
    <cfRule type="cellIs" dxfId="2611" priority="1406" operator="equal">
      <formula>"Meta Parcialmente Alcanzada"</formula>
    </cfRule>
    <cfRule type="cellIs" dxfId="2610" priority="1407" operator="equal">
      <formula>"Ningunha Meta Alcanzada"</formula>
    </cfRule>
  </conditionalFormatting>
  <conditionalFormatting sqref="G47">
    <cfRule type="cellIs" dxfId="2609" priority="1461" operator="equal">
      <formula>"Meta noN Conseguida"</formula>
    </cfRule>
  </conditionalFormatting>
  <conditionalFormatting sqref="G47:G53">
    <cfRule type="cellIs" dxfId="2608" priority="17" operator="equal">
      <formula>"Meta Conseguida"</formula>
    </cfRule>
    <cfRule type="cellIs" dxfId="2607" priority="16" operator="equal">
      <formula>"Introducir resultado"</formula>
    </cfRule>
  </conditionalFormatting>
  <conditionalFormatting sqref="G48:G53">
    <cfRule type="cellIs" dxfId="2606" priority="18" operator="equal">
      <formula>"Meta non Conseguida"</formula>
    </cfRule>
  </conditionalFormatting>
  <conditionalFormatting sqref="G54">
    <cfRule type="cellIs" dxfId="2605" priority="1403" operator="equal">
      <formula>"Meta Parcialmente Alcanzada"</formula>
    </cfRule>
    <cfRule type="cellIs" dxfId="2604" priority="1404" operator="equal">
      <formula>"Ningunha Meta Alcanzada"</formula>
    </cfRule>
    <cfRule type="cellIs" dxfId="2603" priority="1402" operator="equal">
      <formula>"Meta Totalmente Alcanzada"</formula>
    </cfRule>
  </conditionalFormatting>
  <conditionalFormatting sqref="G55:G58">
    <cfRule type="cellIs" dxfId="2602" priority="1412" operator="equal">
      <formula>"Meta Conseguida"</formula>
    </cfRule>
    <cfRule type="cellIs" dxfId="2601" priority="1413" operator="equal">
      <formula>"Meta non Conseguida"</formula>
    </cfRule>
    <cfRule type="cellIs" dxfId="2600" priority="1411" operator="equal">
      <formula>"Introducir resultado"</formula>
    </cfRule>
  </conditionalFormatting>
  <conditionalFormatting sqref="G59">
    <cfRule type="cellIs" dxfId="2599" priority="1439" operator="equal">
      <formula>"Meta Parcialmente Alcanzada"</formula>
    </cfRule>
    <cfRule type="cellIs" dxfId="2598" priority="1438" operator="equal">
      <formula>"Meta Totalmente Alcanzada"</formula>
    </cfRule>
    <cfRule type="cellIs" dxfId="2597" priority="1440" operator="equal">
      <formula>"Ningunha Meta Alcanzada"</formula>
    </cfRule>
  </conditionalFormatting>
  <conditionalFormatting sqref="G60:G64">
    <cfRule type="cellIs" dxfId="2596" priority="1137" operator="equal">
      <formula>"Introducir resultado"</formula>
    </cfRule>
    <cfRule type="cellIs" dxfId="2595" priority="1138" operator="equal">
      <formula>"Meta Conseguida"</formula>
    </cfRule>
    <cfRule type="cellIs" dxfId="2594" priority="1139" operator="equal">
      <formula>"Meta non Conseguida"</formula>
    </cfRule>
  </conditionalFormatting>
  <conditionalFormatting sqref="G65">
    <cfRule type="cellIs" dxfId="2593" priority="1429" operator="equal">
      <formula>"Meta Totalmente Alcanzada"</formula>
    </cfRule>
    <cfRule type="cellIs" dxfId="2592" priority="1430" operator="equal">
      <formula>"Meta Parcialmente Alcanzada"</formula>
    </cfRule>
    <cfRule type="cellIs" dxfId="2591" priority="1431" operator="equal">
      <formula>"Ningunha Meta Alcanzada"</formula>
    </cfRule>
  </conditionalFormatting>
  <conditionalFormatting sqref="G66:G69">
    <cfRule type="cellIs" dxfId="2590" priority="1352" operator="equal">
      <formula>"Meta Conseguida"</formula>
    </cfRule>
    <cfRule type="cellIs" dxfId="2589" priority="1353" operator="equal">
      <formula>"Meta non Conseguida"</formula>
    </cfRule>
  </conditionalFormatting>
  <conditionalFormatting sqref="G66:G74">
    <cfRule type="cellIs" dxfId="2588" priority="1122" operator="equal">
      <formula>"Introducir resultado"</formula>
    </cfRule>
  </conditionalFormatting>
  <conditionalFormatting sqref="G70">
    <cfRule type="cellIs" dxfId="2587" priority="1135" operator="equal">
      <formula>"Indicador Completado"</formula>
    </cfRule>
    <cfRule type="cellIs" dxfId="2586" priority="1136" operator="equal">
      <formula>"Meta no Conseguida"</formula>
    </cfRule>
  </conditionalFormatting>
  <conditionalFormatting sqref="G71">
    <cfRule type="cellIs" dxfId="2585" priority="1129" operator="equal">
      <formula>"Meta Conseguida"</formula>
    </cfRule>
    <cfRule type="cellIs" dxfId="2584" priority="1130" operator="equal">
      <formula>"Meta non Conseguida"</formula>
    </cfRule>
  </conditionalFormatting>
  <conditionalFormatting sqref="G72">
    <cfRule type="cellIs" dxfId="2583" priority="1132" operator="equal">
      <formula>"Indicador Completado"</formula>
    </cfRule>
    <cfRule type="cellIs" dxfId="2582" priority="1133" operator="equal">
      <formula>"Meta no Conseguida"</formula>
    </cfRule>
  </conditionalFormatting>
  <conditionalFormatting sqref="G73:G74">
    <cfRule type="cellIs" dxfId="2581" priority="1123" operator="equal">
      <formula>"Meta Conseguida"</formula>
    </cfRule>
    <cfRule type="cellIs" dxfId="2580" priority="1124" operator="equal">
      <formula>"Meta non Conseguida"</formula>
    </cfRule>
  </conditionalFormatting>
  <conditionalFormatting sqref="G75">
    <cfRule type="cellIs" dxfId="2579" priority="1419" operator="equal">
      <formula>"Ningunha Meta Alcanzada"</formula>
    </cfRule>
    <cfRule type="cellIs" dxfId="2578" priority="1417" operator="equal">
      <formula>"Meta Totalmente Alcanzada"</formula>
    </cfRule>
    <cfRule type="cellIs" dxfId="2577" priority="1418" operator="equal">
      <formula>"Meta Parcialmente Alcanzada"</formula>
    </cfRule>
  </conditionalFormatting>
  <conditionalFormatting sqref="G76:G81">
    <cfRule type="cellIs" dxfId="2576" priority="1118" operator="equal">
      <formula>"Meta non Conseguida"</formula>
    </cfRule>
    <cfRule type="cellIs" dxfId="2575" priority="1117" operator="equal">
      <formula>"Meta Conseguida"</formula>
    </cfRule>
    <cfRule type="cellIs" dxfId="2574" priority="1116" operator="equal">
      <formula>"Introducir resultado"</formula>
    </cfRule>
  </conditionalFormatting>
  <conditionalFormatting sqref="G82">
    <cfRule type="cellIs" dxfId="2573" priority="1310" operator="equal">
      <formula>"Meta Parcialmente Alcanzada"</formula>
    </cfRule>
    <cfRule type="cellIs" dxfId="2572" priority="1311" operator="equal">
      <formula>"Ningunha Meta Alcanzada"</formula>
    </cfRule>
    <cfRule type="cellIs" dxfId="2571" priority="1309" operator="equal">
      <formula>"Meta Totalmente Alcanzada"</formula>
    </cfRule>
  </conditionalFormatting>
  <conditionalFormatting sqref="G83:G86">
    <cfRule type="cellIs" dxfId="2570" priority="1304" operator="equal">
      <formula>"Meta Conseguida"</formula>
    </cfRule>
    <cfRule type="cellIs" dxfId="2569" priority="1305" operator="equal">
      <formula>"Meta non Conseguida"</formula>
    </cfRule>
  </conditionalFormatting>
  <conditionalFormatting sqref="G83:G88">
    <cfRule type="cellIs" dxfId="2568" priority="1098" operator="equal">
      <formula>"Introducir resultado"</formula>
    </cfRule>
  </conditionalFormatting>
  <conditionalFormatting sqref="G87:G88">
    <cfRule type="cellIs" dxfId="2567" priority="1100" operator="equal">
      <formula>"Meta no Conseguida"</formula>
    </cfRule>
    <cfRule type="cellIs" dxfId="2566" priority="1099" operator="equal">
      <formula>"Indicador Completado"</formula>
    </cfRule>
  </conditionalFormatting>
  <conditionalFormatting sqref="G92">
    <cfRule type="cellIs" dxfId="2565" priority="1272" operator="equal">
      <formula>"Ningunha Meta Alcanzada"</formula>
    </cfRule>
    <cfRule type="cellIs" dxfId="2564" priority="1271" operator="equal">
      <formula>"Meta Parcialmente Alcanzada"</formula>
    </cfRule>
    <cfRule type="cellIs" dxfId="2563" priority="1270" operator="equal">
      <formula>"Meta Totalmente Alcanzada"</formula>
    </cfRule>
  </conditionalFormatting>
  <conditionalFormatting sqref="G93:G94">
    <cfRule type="cellIs" dxfId="2562" priority="1094" operator="equal">
      <formula>"Meta non Conseguida"</formula>
    </cfRule>
    <cfRule type="cellIs" dxfId="2561" priority="1092" operator="equal">
      <formula>"Introducir resultado"</formula>
    </cfRule>
    <cfRule type="cellIs" dxfId="2560" priority="1093" operator="equal">
      <formula>"Meta Conseguida"</formula>
    </cfRule>
  </conditionalFormatting>
  <conditionalFormatting sqref="J7">
    <cfRule type="cellIs" dxfId="2559" priority="242" operator="greaterThanOrEqual">
      <formula>I7</formula>
    </cfRule>
    <cfRule type="cellIs" dxfId="2558" priority="241" operator="lessThan">
      <formula>I7</formula>
    </cfRule>
    <cfRule type="cellIs" dxfId="2557" priority="240" operator="equal">
      <formula>0</formula>
    </cfRule>
  </conditionalFormatting>
  <conditionalFormatting sqref="J8">
    <cfRule type="cellIs" dxfId="2556" priority="215" operator="lessThan">
      <formula>I8</formula>
    </cfRule>
    <cfRule type="cellIs" dxfId="2555" priority="214" operator="greaterThanOrEqual">
      <formula>I8</formula>
    </cfRule>
    <cfRule type="cellIs" dxfId="2554" priority="213" operator="equal">
      <formula>0</formula>
    </cfRule>
  </conditionalFormatting>
  <conditionalFormatting sqref="J9">
    <cfRule type="cellIs" dxfId="2553" priority="229" operator="lessThan">
      <formula>I9</formula>
    </cfRule>
    <cfRule type="cellIs" dxfId="2552" priority="230" operator="greaterThanOrEqual">
      <formula>I9</formula>
    </cfRule>
  </conditionalFormatting>
  <conditionalFormatting sqref="J9:J11">
    <cfRule type="cellIs" dxfId="2551" priority="88" operator="equal">
      <formula>0</formula>
    </cfRule>
  </conditionalFormatting>
  <conditionalFormatting sqref="J10">
    <cfRule type="cellIs" dxfId="2550" priority="90" operator="greaterThanOrEqual">
      <formula>I10</formula>
    </cfRule>
    <cfRule type="cellIs" dxfId="2549" priority="89" operator="lessThan">
      <formula>I10</formula>
    </cfRule>
  </conditionalFormatting>
  <conditionalFormatting sqref="J11">
    <cfRule type="cellIs" dxfId="2548" priority="233" operator="greaterThanOrEqual">
      <formula>$E11</formula>
    </cfRule>
    <cfRule type="cellIs" dxfId="2547" priority="232" operator="lessThan">
      <formula>$E11</formula>
    </cfRule>
  </conditionalFormatting>
  <conditionalFormatting sqref="J12">
    <cfRule type="cellIs" dxfId="2546" priority="206" operator="lessThan">
      <formula>I12</formula>
    </cfRule>
    <cfRule type="cellIs" dxfId="2545" priority="204" operator="equal">
      <formula>0</formula>
    </cfRule>
    <cfRule type="cellIs" dxfId="2544" priority="205" operator="greaterThanOrEqual">
      <formula>I12</formula>
    </cfRule>
  </conditionalFormatting>
  <conditionalFormatting sqref="J13">
    <cfRule type="cellIs" dxfId="2543" priority="211" operator="lessThan">
      <formula>I13</formula>
    </cfRule>
    <cfRule type="cellIs" dxfId="2542" priority="212" operator="greaterThanOrEqual">
      <formula>I13</formula>
    </cfRule>
  </conditionalFormatting>
  <conditionalFormatting sqref="J13:J15">
    <cfRule type="cellIs" dxfId="2541" priority="94" operator="equal">
      <formula>0</formula>
    </cfRule>
  </conditionalFormatting>
  <conditionalFormatting sqref="J14">
    <cfRule type="cellIs" dxfId="2540" priority="96" operator="greaterThanOrEqual">
      <formula>I14</formula>
    </cfRule>
    <cfRule type="cellIs" dxfId="2539" priority="95" operator="lessThan">
      <formula>I14</formula>
    </cfRule>
  </conditionalFormatting>
  <conditionalFormatting sqref="J16">
    <cfRule type="cellIs" dxfId="2538" priority="224" operator="lessThan">
      <formula>I16</formula>
    </cfRule>
    <cfRule type="cellIs" dxfId="2537" priority="223" operator="greaterThanOrEqual">
      <formula>I16</formula>
    </cfRule>
    <cfRule type="cellIs" dxfId="2536" priority="222" operator="equal">
      <formula>0</formula>
    </cfRule>
  </conditionalFormatting>
  <conditionalFormatting sqref="J17">
    <cfRule type="cellIs" dxfId="2535" priority="227" operator="greaterThanOrEqual">
      <formula>I17</formula>
    </cfRule>
    <cfRule type="cellIs" dxfId="2534" priority="226" operator="lessThan">
      <formula>I17</formula>
    </cfRule>
  </conditionalFormatting>
  <conditionalFormatting sqref="J17:J18">
    <cfRule type="cellIs" dxfId="2533" priority="82" operator="equal">
      <formula>0</formula>
    </cfRule>
  </conditionalFormatting>
  <conditionalFormatting sqref="J18">
    <cfRule type="cellIs" dxfId="2532" priority="84" operator="greaterThanOrEqual">
      <formula>I18</formula>
    </cfRule>
    <cfRule type="cellIs" dxfId="2531" priority="83" operator="lessThan">
      <formula>I18</formula>
    </cfRule>
  </conditionalFormatting>
  <conditionalFormatting sqref="J20">
    <cfRule type="cellIs" dxfId="2530" priority="199" operator="greaterThanOrEqual">
      <formula>I20</formula>
    </cfRule>
    <cfRule type="cellIs" dxfId="2529" priority="198" operator="equal">
      <formula>0</formula>
    </cfRule>
    <cfRule type="cellIs" dxfId="2528" priority="200" operator="lessThan">
      <formula>I20</formula>
    </cfRule>
  </conditionalFormatting>
  <conditionalFormatting sqref="J21">
    <cfRule type="cellIs" dxfId="2527" priority="221" operator="greaterThanOrEqual">
      <formula>I21</formula>
    </cfRule>
    <cfRule type="cellIs" dxfId="2526" priority="220" operator="lessThan">
      <formula>I21</formula>
    </cfRule>
  </conditionalFormatting>
  <conditionalFormatting sqref="J21:J22">
    <cfRule type="cellIs" dxfId="2525" priority="76" operator="equal">
      <formula>0</formula>
    </cfRule>
  </conditionalFormatting>
  <conditionalFormatting sqref="J22">
    <cfRule type="cellIs" dxfId="2524" priority="78" operator="greaterThanOrEqual">
      <formula>I22</formula>
    </cfRule>
    <cfRule type="cellIs" dxfId="2523" priority="77" operator="lessThan">
      <formula>I22</formula>
    </cfRule>
  </conditionalFormatting>
  <conditionalFormatting sqref="J24">
    <cfRule type="cellIs" dxfId="2522" priority="920" operator="lessThan">
      <formula>I24</formula>
    </cfRule>
    <cfRule type="cellIs" dxfId="2521" priority="919" operator="greaterThanOrEqual">
      <formula>I24</formula>
    </cfRule>
    <cfRule type="cellIs" dxfId="2520" priority="918" operator="equal">
      <formula>0</formula>
    </cfRule>
  </conditionalFormatting>
  <conditionalFormatting sqref="J25">
    <cfRule type="cellIs" dxfId="2519" priority="908" operator="greaterThanOrEqual">
      <formula>I25</formula>
    </cfRule>
    <cfRule type="cellIs" dxfId="2518" priority="906" operator="equal">
      <formula>0</formula>
    </cfRule>
    <cfRule type="cellIs" dxfId="2517" priority="907" operator="lessThan">
      <formula>I25</formula>
    </cfRule>
  </conditionalFormatting>
  <conditionalFormatting sqref="J26">
    <cfRule type="cellIs" dxfId="2516" priority="910" operator="lessThanOrEqual">
      <formula>I26</formula>
    </cfRule>
    <cfRule type="cellIs" dxfId="2515" priority="909" operator="equal">
      <formula>0</formula>
    </cfRule>
    <cfRule type="cellIs" dxfId="2514" priority="911" operator="greaterThan">
      <formula>I26</formula>
    </cfRule>
  </conditionalFormatting>
  <conditionalFormatting sqref="J27:J30">
    <cfRule type="cellIs" dxfId="2513" priority="894" operator="equal">
      <formula>0</formula>
    </cfRule>
    <cfRule type="cellIs" dxfId="2512" priority="895" operator="lessThan">
      <formula>$E27</formula>
    </cfRule>
    <cfRule type="cellIs" dxfId="2511" priority="896" operator="greaterThanOrEqual">
      <formula>$E27</formula>
    </cfRule>
  </conditionalFormatting>
  <conditionalFormatting sqref="J32">
    <cfRule type="cellIs" dxfId="2510" priority="1000" operator="lessThan">
      <formula>I32</formula>
    </cfRule>
    <cfRule type="cellIs" dxfId="2509" priority="1001" operator="greaterThanOrEqual">
      <formula>I32</formula>
    </cfRule>
  </conditionalFormatting>
  <conditionalFormatting sqref="J32:J33">
    <cfRule type="cellIs" dxfId="2508" priority="999" operator="equal">
      <formula>0</formula>
    </cfRule>
  </conditionalFormatting>
  <conditionalFormatting sqref="J33">
    <cfRule type="cellIs" dxfId="2507" priority="1003" operator="lessThan">
      <formula>I33</formula>
    </cfRule>
    <cfRule type="cellIs" dxfId="2506" priority="1004" operator="greaterThanOrEqual">
      <formula>I33</formula>
    </cfRule>
  </conditionalFormatting>
  <conditionalFormatting sqref="J35">
    <cfRule type="cellIs" dxfId="2505" priority="998" operator="greaterThanOrEqual">
      <formula>I35</formula>
    </cfRule>
    <cfRule type="cellIs" dxfId="2504" priority="997" operator="lessThan">
      <formula>I35</formula>
    </cfRule>
  </conditionalFormatting>
  <conditionalFormatting sqref="J35:J36">
    <cfRule type="cellIs" dxfId="2503" priority="990" operator="equal">
      <formula>0</formula>
    </cfRule>
  </conditionalFormatting>
  <conditionalFormatting sqref="J36">
    <cfRule type="cellIs" dxfId="2502" priority="992" operator="greaterThanOrEqual">
      <formula>I36</formula>
    </cfRule>
    <cfRule type="cellIs" dxfId="2501" priority="991" operator="lessThan">
      <formula>I36</formula>
    </cfRule>
  </conditionalFormatting>
  <conditionalFormatting sqref="J37">
    <cfRule type="cellIs" dxfId="2500" priority="1081" operator="lessThan">
      <formula>$E37</formula>
    </cfRule>
    <cfRule type="cellIs" dxfId="2499" priority="1082" operator="greaterThanOrEqual">
      <formula>$E37</formula>
    </cfRule>
    <cfRule type="cellIs" dxfId="2498" priority="1080" operator="equal">
      <formula>0</formula>
    </cfRule>
  </conditionalFormatting>
  <conditionalFormatting sqref="J38:J40">
    <cfRule type="cellIs" dxfId="2497" priority="979" operator="lessThan">
      <formula>I38</formula>
    </cfRule>
    <cfRule type="cellIs" dxfId="2496" priority="978" operator="equal">
      <formula>0</formula>
    </cfRule>
    <cfRule type="cellIs" dxfId="2495" priority="980" operator="greaterThanOrEqual">
      <formula>I38</formula>
    </cfRule>
  </conditionalFormatting>
  <conditionalFormatting sqref="J46">
    <cfRule type="cellIs" dxfId="2494" priority="1076" operator="greaterThanOrEqual">
      <formula>I46</formula>
    </cfRule>
    <cfRule type="cellIs" dxfId="2493" priority="1075" operator="lessThan">
      <formula>I46</formula>
    </cfRule>
    <cfRule type="cellIs" dxfId="2492" priority="1074" operator="equal">
      <formula>0</formula>
    </cfRule>
  </conditionalFormatting>
  <conditionalFormatting sqref="J47:J51">
    <cfRule type="cellIs" dxfId="2491" priority="45" operator="greaterThanOrEqual">
      <formula>I47</formula>
    </cfRule>
    <cfRule type="cellIs" dxfId="2490" priority="44" operator="lessThan">
      <formula>I47</formula>
    </cfRule>
    <cfRule type="cellIs" dxfId="2489" priority="43" operator="equal">
      <formula>0</formula>
    </cfRule>
  </conditionalFormatting>
  <conditionalFormatting sqref="J50:J51">
    <cfRule type="cellIs" dxfId="2488" priority="8" operator="lessThan">
      <formula>I50</formula>
    </cfRule>
    <cfRule type="cellIs" dxfId="2487" priority="9" operator="greaterThanOrEqual">
      <formula>I50</formula>
    </cfRule>
    <cfRule type="cellIs" dxfId="2486" priority="7" operator="equal">
      <formula>0</formula>
    </cfRule>
  </conditionalFormatting>
  <conditionalFormatting sqref="J52:J53">
    <cfRule type="cellIs" dxfId="2485" priority="973" operator="lessThanOrEqual">
      <formula>I52</formula>
    </cfRule>
    <cfRule type="cellIs" dxfId="2484" priority="972" operator="equal">
      <formula>0</formula>
    </cfRule>
    <cfRule type="cellIs" dxfId="2483" priority="974" operator="greaterThan">
      <formula>I52</formula>
    </cfRule>
  </conditionalFormatting>
  <conditionalFormatting sqref="J54">
    <cfRule type="cellIs" dxfId="2482" priority="1063" operator="lessThan">
      <formula>$E54</formula>
    </cfRule>
    <cfRule type="cellIs" dxfId="2481" priority="1064" operator="greaterThanOrEqual">
      <formula>$E54</formula>
    </cfRule>
    <cfRule type="cellIs" dxfId="2480" priority="1062" operator="equal">
      <formula>0</formula>
    </cfRule>
  </conditionalFormatting>
  <conditionalFormatting sqref="J55:J58">
    <cfRule type="cellIs" dxfId="2479" priority="833" operator="greaterThanOrEqual">
      <formula>I55</formula>
    </cfRule>
    <cfRule type="cellIs" dxfId="2478" priority="832" operator="lessThan">
      <formula>I55</formula>
    </cfRule>
    <cfRule type="cellIs" dxfId="2477" priority="831" operator="equal">
      <formula>0</formula>
    </cfRule>
  </conditionalFormatting>
  <conditionalFormatting sqref="J59">
    <cfRule type="cellIs" dxfId="2476" priority="1055" operator="greaterThanOrEqual">
      <formula>I59</formula>
    </cfRule>
    <cfRule type="cellIs" dxfId="2475" priority="1053" operator="equal">
      <formula>0</formula>
    </cfRule>
    <cfRule type="cellIs" dxfId="2474" priority="1054" operator="lessThan">
      <formula>I59</formula>
    </cfRule>
  </conditionalFormatting>
  <conditionalFormatting sqref="J60:J63">
    <cfRule type="cellIs" dxfId="2473" priority="802" operator="lessThan">
      <formula>I60</formula>
    </cfRule>
    <cfRule type="cellIs" dxfId="2472" priority="803" operator="greaterThanOrEqual">
      <formula>I60</formula>
    </cfRule>
  </conditionalFormatting>
  <conditionalFormatting sqref="J60:J64">
    <cfRule type="cellIs" dxfId="2471" priority="801" operator="equal">
      <formula>0</formula>
    </cfRule>
  </conditionalFormatting>
  <conditionalFormatting sqref="J64">
    <cfRule type="cellIs" dxfId="2470" priority="1013" operator="greaterThanOrEqual">
      <formula>I64</formula>
    </cfRule>
    <cfRule type="cellIs" dxfId="2469" priority="1012" operator="lessThan">
      <formula>I64</formula>
    </cfRule>
  </conditionalFormatting>
  <conditionalFormatting sqref="J65">
    <cfRule type="cellIs" dxfId="2468" priority="1045" operator="lessThan">
      <formula>$E65</formula>
    </cfRule>
    <cfRule type="cellIs" dxfId="2467" priority="1044" operator="equal">
      <formula>0</formula>
    </cfRule>
    <cfRule type="cellIs" dxfId="2466" priority="1046" operator="greaterThanOrEqual">
      <formula>$E65</formula>
    </cfRule>
  </conditionalFormatting>
  <conditionalFormatting sqref="J66:J69">
    <cfRule type="cellIs" dxfId="2465" priority="821" operator="greaterThanOrEqual">
      <formula>I66</formula>
    </cfRule>
    <cfRule type="cellIs" dxfId="2464" priority="820" operator="lessThan">
      <formula>I66</formula>
    </cfRule>
    <cfRule type="cellIs" dxfId="2463" priority="819" operator="equal">
      <formula>0</formula>
    </cfRule>
  </conditionalFormatting>
  <conditionalFormatting sqref="J71">
    <cfRule type="cellIs" dxfId="2462" priority="730" operator="greaterThanOrEqual">
      <formula>I71</formula>
    </cfRule>
    <cfRule type="cellIs" dxfId="2461" priority="729" operator="lessThan">
      <formula>I71</formula>
    </cfRule>
    <cfRule type="cellIs" dxfId="2460" priority="728" operator="equal">
      <formula>0</formula>
    </cfRule>
  </conditionalFormatting>
  <conditionalFormatting sqref="J73:J74">
    <cfRule type="cellIs" dxfId="2459" priority="722" operator="equal">
      <formula>0</formula>
    </cfRule>
    <cfRule type="cellIs" dxfId="2458" priority="723" operator="lessThan">
      <formula>I73</formula>
    </cfRule>
    <cfRule type="cellIs" dxfId="2457" priority="724" operator="greaterThanOrEqual">
      <formula>I73</formula>
    </cfRule>
  </conditionalFormatting>
  <conditionalFormatting sqref="J75">
    <cfRule type="cellIs" dxfId="2456" priority="1034" operator="greaterThanOrEqual">
      <formula>$E75</formula>
    </cfRule>
    <cfRule type="cellIs" dxfId="2455" priority="1032" operator="equal">
      <formula>0</formula>
    </cfRule>
    <cfRule type="cellIs" dxfId="2454" priority="1033" operator="lessThan">
      <formula>$E75</formula>
    </cfRule>
  </conditionalFormatting>
  <conditionalFormatting sqref="J76:J79">
    <cfRule type="cellIs" dxfId="2453" priority="946" operator="lessThan">
      <formula>I76</formula>
    </cfRule>
    <cfRule type="cellIs" dxfId="2452" priority="947" operator="greaterThanOrEqual">
      <formula>I76</formula>
    </cfRule>
  </conditionalFormatting>
  <conditionalFormatting sqref="J76:J81">
    <cfRule type="cellIs" dxfId="2451" priority="719" operator="equal">
      <formula>0</formula>
    </cfRule>
  </conditionalFormatting>
  <conditionalFormatting sqref="J80">
    <cfRule type="cellIs" dxfId="2450" priority="732" operator="lessThan">
      <formula>I80</formula>
    </cfRule>
    <cfRule type="cellIs" dxfId="2449" priority="733" operator="greaterThanOrEqual">
      <formula>I80</formula>
    </cfRule>
  </conditionalFormatting>
  <conditionalFormatting sqref="J81">
    <cfRule type="cellIs" dxfId="2448" priority="720" operator="lessThan">
      <formula>I81</formula>
    </cfRule>
    <cfRule type="cellIs" dxfId="2447" priority="721" operator="greaterThanOrEqual">
      <formula>I81</formula>
    </cfRule>
  </conditionalFormatting>
  <conditionalFormatting sqref="J82">
    <cfRule type="cellIs" dxfId="2446" priority="926" operator="greaterThanOrEqual">
      <formula>$E82</formula>
    </cfRule>
    <cfRule type="cellIs" dxfId="2445" priority="925" operator="lessThan">
      <formula>$E82</formula>
    </cfRule>
    <cfRule type="cellIs" dxfId="2444" priority="924" operator="equal">
      <formula>0</formula>
    </cfRule>
  </conditionalFormatting>
  <conditionalFormatting sqref="J83:J86">
    <cfRule type="cellIs" dxfId="2443" priority="807" operator="equal">
      <formula>0</formula>
    </cfRule>
    <cfRule type="cellIs" dxfId="2442" priority="809" operator="greaterThanOrEqual">
      <formula>I83</formula>
    </cfRule>
    <cfRule type="cellIs" dxfId="2441" priority="808" operator="lessThan">
      <formula>I83</formula>
    </cfRule>
  </conditionalFormatting>
  <conditionalFormatting sqref="J92">
    <cfRule type="cellIs" dxfId="2440" priority="893" operator="greaterThanOrEqual">
      <formula>I92</formula>
    </cfRule>
    <cfRule type="cellIs" dxfId="2439" priority="891" operator="equal">
      <formula>0</formula>
    </cfRule>
    <cfRule type="cellIs" dxfId="2438" priority="892" operator="lessThan">
      <formula>I92</formula>
    </cfRule>
  </conditionalFormatting>
  <conditionalFormatting sqref="K7">
    <cfRule type="cellIs" dxfId="2437" priority="197" operator="equal">
      <formula>"Meta non Conseguida"</formula>
    </cfRule>
    <cfRule type="cellIs" dxfId="2436" priority="196" operator="equal">
      <formula>"Meta Conseguida"</formula>
    </cfRule>
    <cfRule type="cellIs" dxfId="2435" priority="195" operator="equal">
      <formula>"Introducir resultado"</formula>
    </cfRule>
  </conditionalFormatting>
  <conditionalFormatting sqref="K8">
    <cfRule type="cellIs" dxfId="2434" priority="216" operator="equal">
      <formula>"Meta Totalmente Alcanzada"</formula>
    </cfRule>
    <cfRule type="cellIs" dxfId="2433" priority="218" operator="equal">
      <formula>"Ningunha Meta Alcanzada"</formula>
    </cfRule>
    <cfRule type="cellIs" dxfId="2432" priority="217" operator="equal">
      <formula>"Meta Parcialmente Alcanzada"</formula>
    </cfRule>
  </conditionalFormatting>
  <conditionalFormatting sqref="K9:K10">
    <cfRule type="cellIs" dxfId="2431" priority="192" operator="equal">
      <formula>"Introducir resultado"</formula>
    </cfRule>
    <cfRule type="cellIs" dxfId="2430" priority="194" operator="equal">
      <formula>"Meta non Conseguida"</formula>
    </cfRule>
    <cfRule type="cellIs" dxfId="2429" priority="193" operator="equal">
      <formula>"Meta Conseguida"</formula>
    </cfRule>
  </conditionalFormatting>
  <conditionalFormatting sqref="K12">
    <cfRule type="cellIs" dxfId="2428" priority="207" operator="equal">
      <formula>"Meta Totalmente Alcanzada"</formula>
    </cfRule>
    <cfRule type="cellIs" dxfId="2427" priority="208" operator="equal">
      <formula>"Meta Parcialmente Alcanzada"</formula>
    </cfRule>
    <cfRule type="cellIs" dxfId="2426" priority="209" operator="equal">
      <formula>"Ningunha Meta Alcanzada"</formula>
    </cfRule>
  </conditionalFormatting>
  <conditionalFormatting sqref="K13:K14">
    <cfRule type="cellIs" dxfId="2425" priority="187" operator="equal">
      <formula>"Meta Conseguida"</formula>
    </cfRule>
    <cfRule type="cellIs" dxfId="2424" priority="188" operator="equal">
      <formula>"Meta non Conseguida"</formula>
    </cfRule>
  </conditionalFormatting>
  <conditionalFormatting sqref="K13:K15">
    <cfRule type="cellIs" dxfId="2423" priority="182" operator="equal">
      <formula>"Introducir resultado"</formula>
    </cfRule>
  </conditionalFormatting>
  <conditionalFormatting sqref="K15">
    <cfRule type="cellIs" dxfId="2422" priority="184" operator="equal">
      <formula>"Meta no Conseguida"</formula>
    </cfRule>
    <cfRule type="cellIs" dxfId="2421" priority="183" operator="equal">
      <formula>"Resultado Introducido"</formula>
    </cfRule>
  </conditionalFormatting>
  <conditionalFormatting sqref="K16">
    <cfRule type="cellIs" dxfId="2420" priority="234" operator="equal">
      <formula>"Meta Totalmente Alcanzada"</formula>
    </cfRule>
    <cfRule type="cellIs" dxfId="2419" priority="236" operator="equal">
      <formula>"Ningunha Meta Alcanzada"</formula>
    </cfRule>
    <cfRule type="cellIs" dxfId="2418" priority="235" operator="equal">
      <formula>"Meta Parcialmente Alcanzada"</formula>
    </cfRule>
  </conditionalFormatting>
  <conditionalFormatting sqref="K17:K18">
    <cfRule type="cellIs" dxfId="2417" priority="176" operator="equal">
      <formula>"Introducir resultado"</formula>
    </cfRule>
    <cfRule type="cellIs" dxfId="2416" priority="177" operator="equal">
      <formula>"Meta Conseguida"</formula>
    </cfRule>
    <cfRule type="cellIs" dxfId="2415" priority="178" operator="equal">
      <formula>"Meta non Conseguida"</formula>
    </cfRule>
  </conditionalFormatting>
  <conditionalFormatting sqref="K20">
    <cfRule type="cellIs" dxfId="2414" priority="203" operator="equal">
      <formula>"Ningunha Meta Alcanzada"</formula>
    </cfRule>
    <cfRule type="cellIs" dxfId="2413" priority="202" operator="equal">
      <formula>"Meta Parcialmente Alcanzada"</formula>
    </cfRule>
    <cfRule type="cellIs" dxfId="2412" priority="201" operator="equal">
      <formula>"Meta Totalmente Alcanzada"</formula>
    </cfRule>
  </conditionalFormatting>
  <conditionalFormatting sqref="K21:K22">
    <cfRule type="cellIs" dxfId="2411" priority="172" operator="equal">
      <formula>"Meta non Conseguida"</formula>
    </cfRule>
    <cfRule type="cellIs" dxfId="2410" priority="171" operator="equal">
      <formula>"Meta Conseguida"</formula>
    </cfRule>
    <cfRule type="cellIs" dxfId="2409" priority="170" operator="equal">
      <formula>"Introducir resultado"</formula>
    </cfRule>
  </conditionalFormatting>
  <conditionalFormatting sqref="K24">
    <cfRule type="cellIs" dxfId="2408" priority="917" operator="equal">
      <formula>"Ningunha Meta Alcanzada"</formula>
    </cfRule>
    <cfRule type="cellIs" dxfId="2407" priority="916" operator="equal">
      <formula>"Meta Parcialmente Alcanzada"</formula>
    </cfRule>
    <cfRule type="cellIs" dxfId="2406" priority="915" operator="equal">
      <formula>"Meta Totalmente Alcanzada"</formula>
    </cfRule>
  </conditionalFormatting>
  <conditionalFormatting sqref="K25:K30">
    <cfRule type="cellIs" dxfId="2405" priority="766" operator="equal">
      <formula>"Meta non Conseguida"</formula>
    </cfRule>
    <cfRule type="cellIs" dxfId="2404" priority="765" operator="equal">
      <formula>"Meta Conseguida"</formula>
    </cfRule>
    <cfRule type="cellIs" dxfId="2403" priority="764" operator="equal">
      <formula>"Introducir resultado"</formula>
    </cfRule>
  </conditionalFormatting>
  <conditionalFormatting sqref="K32:K33">
    <cfRule type="cellIs" dxfId="2402" priority="761" operator="equal">
      <formula>"Introducir resultado"</formula>
    </cfRule>
    <cfRule type="cellIs" dxfId="2401" priority="762" operator="equal">
      <formula>"Meta Conseguida"</formula>
    </cfRule>
    <cfRule type="cellIs" dxfId="2400" priority="763" operator="equal">
      <formula>"Meta non Conseguida"</formula>
    </cfRule>
  </conditionalFormatting>
  <conditionalFormatting sqref="K35:K36">
    <cfRule type="cellIs" dxfId="2399" priority="771" operator="equal">
      <formula>"Meta Conseguida"</formula>
    </cfRule>
    <cfRule type="cellIs" dxfId="2398" priority="772" operator="equal">
      <formula>"Meta non Conseguida"</formula>
    </cfRule>
    <cfRule type="cellIs" dxfId="2397" priority="770" operator="equal">
      <formula>"Introducir resultado"</formula>
    </cfRule>
  </conditionalFormatting>
  <conditionalFormatting sqref="K37">
    <cfRule type="cellIs" dxfId="2396" priority="1027" operator="equal">
      <formula>"Meta Parcialmente Alcanzada"</formula>
    </cfRule>
    <cfRule type="cellIs" dxfId="2395" priority="1028" operator="equal">
      <formula>"Ningunha Meta Alcanzada"</formula>
    </cfRule>
    <cfRule type="cellIs" dxfId="2394" priority="1026" operator="equal">
      <formula>"Meta Totalmente Alcanzada"</formula>
    </cfRule>
  </conditionalFormatting>
  <conditionalFormatting sqref="K38:K40">
    <cfRule type="cellIs" dxfId="2393" priority="982" operator="equal">
      <formula>"Meta Conseguida"</formula>
    </cfRule>
    <cfRule type="cellIs" dxfId="2392" priority="983" operator="equal">
      <formula>"Meta non Conseguida"</formula>
    </cfRule>
  </conditionalFormatting>
  <conditionalFormatting sqref="K38:K41">
    <cfRule type="cellIs" dxfId="2391" priority="975" operator="equal">
      <formula>"Introducir resultado"</formula>
    </cfRule>
  </conditionalFormatting>
  <conditionalFormatting sqref="K41">
    <cfRule type="cellIs" dxfId="2390" priority="976" operator="equal">
      <formula>"Indicador Completado"</formula>
    </cfRule>
    <cfRule type="cellIs" dxfId="2389" priority="977" operator="equal">
      <formula>"Meta no Conseguida"</formula>
    </cfRule>
  </conditionalFormatting>
  <conditionalFormatting sqref="K46">
    <cfRule type="cellIs" dxfId="2388" priority="1024" operator="equal">
      <formula>"Meta Parcialmente Alcanzada"</formula>
    </cfRule>
    <cfRule type="cellIs" dxfId="2387" priority="1025" operator="equal">
      <formula>"Ningunha Meta Alcanzada"</formula>
    </cfRule>
    <cfRule type="cellIs" dxfId="2386" priority="1023" operator="equal">
      <formula>"Meta Totalmente Alcanzada"</formula>
    </cfRule>
  </conditionalFormatting>
  <conditionalFormatting sqref="K47">
    <cfRule type="cellIs" dxfId="2385" priority="1079" operator="equal">
      <formula>"Meta noN Conseguida"</formula>
    </cfRule>
  </conditionalFormatting>
  <conditionalFormatting sqref="K47:K53">
    <cfRule type="cellIs" dxfId="2384" priority="11" operator="equal">
      <formula>"Meta Conseguida"</formula>
    </cfRule>
    <cfRule type="cellIs" dxfId="2383" priority="10" operator="equal">
      <formula>"Introducir resultado"</formula>
    </cfRule>
  </conditionalFormatting>
  <conditionalFormatting sqref="K48:K53">
    <cfRule type="cellIs" dxfId="2382" priority="12" operator="equal">
      <formula>"Meta non Conseguida"</formula>
    </cfRule>
  </conditionalFormatting>
  <conditionalFormatting sqref="K54">
    <cfRule type="cellIs" dxfId="2381" priority="1020" operator="equal">
      <formula>"Meta Totalmente Alcanzada"</formula>
    </cfRule>
    <cfRule type="cellIs" dxfId="2380" priority="1021" operator="equal">
      <formula>"Meta Parcialmente Alcanzada"</formula>
    </cfRule>
    <cfRule type="cellIs" dxfId="2379" priority="1022" operator="equal">
      <formula>"Ningunha Meta Alcanzada"</formula>
    </cfRule>
  </conditionalFormatting>
  <conditionalFormatting sqref="K55:K58">
    <cfRule type="cellIs" dxfId="2378" priority="1029" operator="equal">
      <formula>"Introducir resultado"</formula>
    </cfRule>
    <cfRule type="cellIs" dxfId="2377" priority="1031" operator="equal">
      <formula>"Meta non Conseguida"</formula>
    </cfRule>
    <cfRule type="cellIs" dxfId="2376" priority="1030" operator="equal">
      <formula>"Meta Conseguida"</formula>
    </cfRule>
  </conditionalFormatting>
  <conditionalFormatting sqref="K59">
    <cfRule type="cellIs" dxfId="2375" priority="1058" operator="equal">
      <formula>"Ningunha Meta Alcanzada"</formula>
    </cfRule>
    <cfRule type="cellIs" dxfId="2374" priority="1057" operator="equal">
      <formula>"Meta Parcialmente Alcanzada"</formula>
    </cfRule>
    <cfRule type="cellIs" dxfId="2373" priority="1056" operator="equal">
      <formula>"Meta Totalmente Alcanzada"</formula>
    </cfRule>
  </conditionalFormatting>
  <conditionalFormatting sqref="K60:K64">
    <cfRule type="cellIs" dxfId="2372" priority="757" operator="equal">
      <formula>"Meta non Conseguida"</formula>
    </cfRule>
    <cfRule type="cellIs" dxfId="2371" priority="756" operator="equal">
      <formula>"Meta Conseguida"</formula>
    </cfRule>
    <cfRule type="cellIs" dxfId="2370" priority="755" operator="equal">
      <formula>"Introducir resultado"</formula>
    </cfRule>
  </conditionalFormatting>
  <conditionalFormatting sqref="K65">
    <cfRule type="cellIs" dxfId="2369" priority="1049" operator="equal">
      <formula>"Ningunha Meta Alcanzada"</formula>
    </cfRule>
    <cfRule type="cellIs" dxfId="2368" priority="1047" operator="equal">
      <formula>"Meta Totalmente Alcanzada"</formula>
    </cfRule>
    <cfRule type="cellIs" dxfId="2367" priority="1048" operator="equal">
      <formula>"Meta Parcialmente Alcanzada"</formula>
    </cfRule>
  </conditionalFormatting>
  <conditionalFormatting sqref="K66:K69">
    <cfRule type="cellIs" dxfId="2366" priority="970" operator="equal">
      <formula>"Meta Conseguida"</formula>
    </cfRule>
    <cfRule type="cellIs" dxfId="2365" priority="971" operator="equal">
      <formula>"Meta non Conseguida"</formula>
    </cfRule>
  </conditionalFormatting>
  <conditionalFormatting sqref="K66:K74">
    <cfRule type="cellIs" dxfId="2364" priority="740" operator="equal">
      <formula>"Introducir resultado"</formula>
    </cfRule>
  </conditionalFormatting>
  <conditionalFormatting sqref="K70">
    <cfRule type="cellIs" dxfId="2363" priority="753" operator="equal">
      <formula>"Indicador Completado"</formula>
    </cfRule>
    <cfRule type="cellIs" dxfId="2362" priority="754" operator="equal">
      <formula>"Meta no Conseguida"</formula>
    </cfRule>
  </conditionalFormatting>
  <conditionalFormatting sqref="K71">
    <cfRule type="cellIs" dxfId="2361" priority="748" operator="equal">
      <formula>"Meta non Conseguida"</formula>
    </cfRule>
    <cfRule type="cellIs" dxfId="2360" priority="747" operator="equal">
      <formula>"Meta Conseguida"</formula>
    </cfRule>
  </conditionalFormatting>
  <conditionalFormatting sqref="K72">
    <cfRule type="cellIs" dxfId="2359" priority="751" operator="equal">
      <formula>"Meta no Conseguida"</formula>
    </cfRule>
    <cfRule type="cellIs" dxfId="2358" priority="750" operator="equal">
      <formula>"Indicador Completado"</formula>
    </cfRule>
  </conditionalFormatting>
  <conditionalFormatting sqref="K73:K74">
    <cfRule type="cellIs" dxfId="2357" priority="742" operator="equal">
      <formula>"Meta non Conseguida"</formula>
    </cfRule>
    <cfRule type="cellIs" dxfId="2356" priority="741" operator="equal">
      <formula>"Meta Conseguida"</formula>
    </cfRule>
  </conditionalFormatting>
  <conditionalFormatting sqref="K75">
    <cfRule type="cellIs" dxfId="2355" priority="1037" operator="equal">
      <formula>"Ningunha Meta Alcanzada"</formula>
    </cfRule>
    <cfRule type="cellIs" dxfId="2354" priority="1035" operator="equal">
      <formula>"Meta Totalmente Alcanzada"</formula>
    </cfRule>
    <cfRule type="cellIs" dxfId="2353" priority="1036" operator="equal">
      <formula>"Meta Parcialmente Alcanzada"</formula>
    </cfRule>
  </conditionalFormatting>
  <conditionalFormatting sqref="K76:K81">
    <cfRule type="cellIs" dxfId="2352" priority="734" operator="equal">
      <formula>"Introducir resultado"</formula>
    </cfRule>
    <cfRule type="cellIs" dxfId="2351" priority="735" operator="equal">
      <formula>"Meta Conseguida"</formula>
    </cfRule>
    <cfRule type="cellIs" dxfId="2350" priority="736" operator="equal">
      <formula>"Meta non Conseguida"</formula>
    </cfRule>
  </conditionalFormatting>
  <conditionalFormatting sqref="K82">
    <cfRule type="cellIs" dxfId="2349" priority="927" operator="equal">
      <formula>"Meta Totalmente Alcanzada"</formula>
    </cfRule>
    <cfRule type="cellIs" dxfId="2348" priority="928" operator="equal">
      <formula>"Meta Parcialmente Alcanzada"</formula>
    </cfRule>
    <cfRule type="cellIs" dxfId="2347" priority="929" operator="equal">
      <formula>"Ningunha Meta Alcanzada"</formula>
    </cfRule>
  </conditionalFormatting>
  <conditionalFormatting sqref="K83:K86">
    <cfRule type="cellIs" dxfId="2346" priority="923" operator="equal">
      <formula>"Meta non Conseguida"</formula>
    </cfRule>
    <cfRule type="cellIs" dxfId="2345" priority="922" operator="equal">
      <formula>"Meta Conseguida"</formula>
    </cfRule>
  </conditionalFormatting>
  <conditionalFormatting sqref="K83:K88">
    <cfRule type="cellIs" dxfId="2344" priority="716" operator="equal">
      <formula>"Introducir resultado"</formula>
    </cfRule>
  </conditionalFormatting>
  <conditionalFormatting sqref="K87:K88">
    <cfRule type="cellIs" dxfId="2343" priority="717" operator="equal">
      <formula>"Indicador Completado"</formula>
    </cfRule>
    <cfRule type="cellIs" dxfId="2342" priority="718" operator="equal">
      <formula>"Meta no Conseguida"</formula>
    </cfRule>
  </conditionalFormatting>
  <conditionalFormatting sqref="K92">
    <cfRule type="cellIs" dxfId="2341" priority="888" operator="equal">
      <formula>"Meta Totalmente Alcanzada"</formula>
    </cfRule>
    <cfRule type="cellIs" dxfId="2340" priority="890" operator="equal">
      <formula>"Ningunha Meta Alcanzada"</formula>
    </cfRule>
    <cfRule type="cellIs" dxfId="2339" priority="889" operator="equal">
      <formula>"Meta Parcialmente Alcanzada"</formula>
    </cfRule>
  </conditionalFormatting>
  <conditionalFormatting sqref="K93:K94">
    <cfRule type="cellIs" dxfId="2338" priority="711" operator="equal">
      <formula>"Meta Conseguida"</formula>
    </cfRule>
    <cfRule type="cellIs" dxfId="2337" priority="712" operator="equal">
      <formula>"Meta non Conseguida"</formula>
    </cfRule>
    <cfRule type="cellIs" dxfId="2336" priority="710" operator="equal">
      <formula>"Introducir resultado"</formula>
    </cfRule>
  </conditionalFormatting>
  <conditionalFormatting sqref="N7">
    <cfRule type="cellIs" dxfId="2335" priority="169" operator="greaterThanOrEqual">
      <formula>M7</formula>
    </cfRule>
    <cfRule type="cellIs" dxfId="2334" priority="167" operator="equal">
      <formula>0</formula>
    </cfRule>
    <cfRule type="cellIs" dxfId="2333" priority="168" operator="lessThan">
      <formula>M7</formula>
    </cfRule>
  </conditionalFormatting>
  <conditionalFormatting sqref="N8">
    <cfRule type="cellIs" dxfId="2332" priority="141" operator="greaterThanOrEqual">
      <formula>M8</formula>
    </cfRule>
    <cfRule type="cellIs" dxfId="2331" priority="142" operator="lessThan">
      <formula>M8</formula>
    </cfRule>
    <cfRule type="cellIs" dxfId="2330" priority="140" operator="equal">
      <formula>0</formula>
    </cfRule>
  </conditionalFormatting>
  <conditionalFormatting sqref="N9">
    <cfRule type="cellIs" dxfId="2329" priority="156" operator="lessThan">
      <formula>M9</formula>
    </cfRule>
    <cfRule type="cellIs" dxfId="2328" priority="157" operator="greaterThanOrEqual">
      <formula>M9</formula>
    </cfRule>
  </conditionalFormatting>
  <conditionalFormatting sqref="N9:N11">
    <cfRule type="cellIs" dxfId="2327" priority="85" operator="equal">
      <formula>0</formula>
    </cfRule>
  </conditionalFormatting>
  <conditionalFormatting sqref="N10">
    <cfRule type="cellIs" dxfId="2326" priority="87" operator="greaterThanOrEqual">
      <formula>M10</formula>
    </cfRule>
    <cfRule type="cellIs" dxfId="2325" priority="86" operator="lessThan">
      <formula>M10</formula>
    </cfRule>
  </conditionalFormatting>
  <conditionalFormatting sqref="N11">
    <cfRule type="cellIs" dxfId="2324" priority="159" operator="lessThan">
      <formula>$E11</formula>
    </cfRule>
    <cfRule type="cellIs" dxfId="2323" priority="160" operator="greaterThanOrEqual">
      <formula>$E11</formula>
    </cfRule>
  </conditionalFormatting>
  <conditionalFormatting sqref="N12">
    <cfRule type="cellIs" dxfId="2322" priority="133" operator="lessThan">
      <formula>M12</formula>
    </cfRule>
    <cfRule type="cellIs" dxfId="2321" priority="132" operator="greaterThanOrEqual">
      <formula>M12</formula>
    </cfRule>
    <cfRule type="cellIs" dxfId="2320" priority="131" operator="equal">
      <formula>0</formula>
    </cfRule>
  </conditionalFormatting>
  <conditionalFormatting sqref="N13">
    <cfRule type="cellIs" dxfId="2319" priority="139" operator="greaterThanOrEqual">
      <formula>M13</formula>
    </cfRule>
    <cfRule type="cellIs" dxfId="2318" priority="138" operator="lessThan">
      <formula>M13</formula>
    </cfRule>
  </conditionalFormatting>
  <conditionalFormatting sqref="N13:N15">
    <cfRule type="cellIs" dxfId="2317" priority="91" operator="equal">
      <formula>0</formula>
    </cfRule>
  </conditionalFormatting>
  <conditionalFormatting sqref="N14">
    <cfRule type="cellIs" dxfId="2316" priority="92" operator="lessThan">
      <formula>M14</formula>
    </cfRule>
    <cfRule type="cellIs" dxfId="2315" priority="93" operator="greaterThanOrEqual">
      <formula>M14</formula>
    </cfRule>
  </conditionalFormatting>
  <conditionalFormatting sqref="N16">
    <cfRule type="cellIs" dxfId="2314" priority="151" operator="lessThan">
      <formula>M16</formula>
    </cfRule>
    <cfRule type="cellIs" dxfId="2313" priority="149" operator="equal">
      <formula>0</formula>
    </cfRule>
    <cfRule type="cellIs" dxfId="2312" priority="150" operator="greaterThanOrEqual">
      <formula>M16</formula>
    </cfRule>
  </conditionalFormatting>
  <conditionalFormatting sqref="N17">
    <cfRule type="cellIs" dxfId="2311" priority="154" operator="greaterThanOrEqual">
      <formula>M17</formula>
    </cfRule>
    <cfRule type="cellIs" dxfId="2310" priority="153" operator="lessThan">
      <formula>M17</formula>
    </cfRule>
  </conditionalFormatting>
  <conditionalFormatting sqref="N17:N18">
    <cfRule type="cellIs" dxfId="2309" priority="79" operator="equal">
      <formula>0</formula>
    </cfRule>
  </conditionalFormatting>
  <conditionalFormatting sqref="N18">
    <cfRule type="cellIs" dxfId="2308" priority="80" operator="lessThan">
      <formula>M18</formula>
    </cfRule>
    <cfRule type="cellIs" dxfId="2307" priority="81" operator="greaterThanOrEqual">
      <formula>M18</formula>
    </cfRule>
  </conditionalFormatting>
  <conditionalFormatting sqref="N20">
    <cfRule type="cellIs" dxfId="2306" priority="127" operator="lessThan">
      <formula>M20</formula>
    </cfRule>
    <cfRule type="cellIs" dxfId="2305" priority="126" operator="greaterThanOrEqual">
      <formula>M20</formula>
    </cfRule>
    <cfRule type="cellIs" dxfId="2304" priority="125" operator="equal">
      <formula>0</formula>
    </cfRule>
  </conditionalFormatting>
  <conditionalFormatting sqref="N21">
    <cfRule type="cellIs" dxfId="2303" priority="147" operator="lessThan">
      <formula>M21</formula>
    </cfRule>
    <cfRule type="cellIs" dxfId="2302" priority="148" operator="greaterThanOrEqual">
      <formula>M21</formula>
    </cfRule>
  </conditionalFormatting>
  <conditionalFormatting sqref="N21:N22">
    <cfRule type="cellIs" dxfId="2301" priority="73" operator="equal">
      <formula>0</formula>
    </cfRule>
  </conditionalFormatting>
  <conditionalFormatting sqref="N22">
    <cfRule type="cellIs" dxfId="2300" priority="75" operator="greaterThanOrEqual">
      <formula>M22</formula>
    </cfRule>
    <cfRule type="cellIs" dxfId="2299" priority="74" operator="lessThan">
      <formula>M22</formula>
    </cfRule>
  </conditionalFormatting>
  <conditionalFormatting sqref="N24">
    <cfRule type="cellIs" dxfId="2298" priority="536" operator="equal">
      <formula>0</formula>
    </cfRule>
    <cfRule type="cellIs" dxfId="2297" priority="538" operator="lessThan">
      <formula>M24</formula>
    </cfRule>
    <cfRule type="cellIs" dxfId="2296" priority="537" operator="greaterThanOrEqual">
      <formula>M24</formula>
    </cfRule>
  </conditionalFormatting>
  <conditionalFormatting sqref="N25">
    <cfRule type="cellIs" dxfId="2295" priority="524" operator="equal">
      <formula>0</formula>
    </cfRule>
    <cfRule type="cellIs" dxfId="2294" priority="526" operator="greaterThanOrEqual">
      <formula>M25</formula>
    </cfRule>
    <cfRule type="cellIs" dxfId="2293" priority="525" operator="lessThan">
      <formula>M25</formula>
    </cfRule>
  </conditionalFormatting>
  <conditionalFormatting sqref="N26">
    <cfRule type="cellIs" dxfId="2292" priority="527" operator="equal">
      <formula>0</formula>
    </cfRule>
    <cfRule type="cellIs" dxfId="2291" priority="529" operator="greaterThan">
      <formula>M26</formula>
    </cfRule>
    <cfRule type="cellIs" dxfId="2290" priority="528" operator="lessThanOrEqual">
      <formula>M26</formula>
    </cfRule>
  </conditionalFormatting>
  <conditionalFormatting sqref="N27:N30">
    <cfRule type="cellIs" dxfId="2289" priority="514" operator="greaterThanOrEqual">
      <formula>$E27</formula>
    </cfRule>
    <cfRule type="cellIs" dxfId="2288" priority="513" operator="lessThan">
      <formula>$E27</formula>
    </cfRule>
    <cfRule type="cellIs" dxfId="2287" priority="512" operator="equal">
      <formula>0</formula>
    </cfRule>
  </conditionalFormatting>
  <conditionalFormatting sqref="N32">
    <cfRule type="cellIs" dxfId="2286" priority="618" operator="lessThan">
      <formula>M32</formula>
    </cfRule>
    <cfRule type="cellIs" dxfId="2285" priority="619" operator="greaterThanOrEqual">
      <formula>M32</formula>
    </cfRule>
  </conditionalFormatting>
  <conditionalFormatting sqref="N32:N33">
    <cfRule type="cellIs" dxfId="2284" priority="617" operator="equal">
      <formula>0</formula>
    </cfRule>
  </conditionalFormatting>
  <conditionalFormatting sqref="N33">
    <cfRule type="cellIs" dxfId="2283" priority="622" operator="greaterThanOrEqual">
      <formula>M33</formula>
    </cfRule>
    <cfRule type="cellIs" dxfId="2282" priority="621" operator="lessThan">
      <formula>M33</formula>
    </cfRule>
  </conditionalFormatting>
  <conditionalFormatting sqref="N35">
    <cfRule type="cellIs" dxfId="2281" priority="616" operator="greaterThanOrEqual">
      <formula>M35</formula>
    </cfRule>
    <cfRule type="cellIs" dxfId="2280" priority="615" operator="lessThan">
      <formula>M35</formula>
    </cfRule>
  </conditionalFormatting>
  <conditionalFormatting sqref="N35:N36">
    <cfRule type="cellIs" dxfId="2279" priority="608" operator="equal">
      <formula>0</formula>
    </cfRule>
  </conditionalFormatting>
  <conditionalFormatting sqref="N36">
    <cfRule type="cellIs" dxfId="2278" priority="610" operator="greaterThanOrEqual">
      <formula>M36</formula>
    </cfRule>
    <cfRule type="cellIs" dxfId="2277" priority="609" operator="lessThan">
      <formula>M36</formula>
    </cfRule>
  </conditionalFormatting>
  <conditionalFormatting sqref="N37">
    <cfRule type="cellIs" dxfId="2276" priority="698" operator="equal">
      <formula>0</formula>
    </cfRule>
    <cfRule type="cellIs" dxfId="2275" priority="699" operator="lessThan">
      <formula>$E37</formula>
    </cfRule>
    <cfRule type="cellIs" dxfId="2274" priority="700" operator="greaterThanOrEqual">
      <formula>$E37</formula>
    </cfRule>
  </conditionalFormatting>
  <conditionalFormatting sqref="N38:N40">
    <cfRule type="cellIs" dxfId="2273" priority="596" operator="equal">
      <formula>0</formula>
    </cfRule>
    <cfRule type="cellIs" dxfId="2272" priority="597" operator="lessThan">
      <formula>M38</formula>
    </cfRule>
    <cfRule type="cellIs" dxfId="2271" priority="598" operator="greaterThanOrEqual">
      <formula>M38</formula>
    </cfRule>
  </conditionalFormatting>
  <conditionalFormatting sqref="N46">
    <cfRule type="cellIs" dxfId="2270" priority="693" operator="lessThan">
      <formula>M46</formula>
    </cfRule>
    <cfRule type="cellIs" dxfId="2269" priority="694" operator="greaterThanOrEqual">
      <formula>M46</formula>
    </cfRule>
    <cfRule type="cellIs" dxfId="2268" priority="692" operator="equal">
      <formula>0</formula>
    </cfRule>
  </conditionalFormatting>
  <conditionalFormatting sqref="N47:N51">
    <cfRule type="cellIs" dxfId="2267" priority="37" operator="equal">
      <formula>0</formula>
    </cfRule>
    <cfRule type="cellIs" dxfId="2266" priority="38" operator="lessThan">
      <formula>M47</formula>
    </cfRule>
    <cfRule type="cellIs" dxfId="2265" priority="39" operator="greaterThanOrEqual">
      <formula>M47</formula>
    </cfRule>
  </conditionalFormatting>
  <conditionalFormatting sqref="N50:N51">
    <cfRule type="cellIs" dxfId="2264" priority="2" operator="lessThan">
      <formula>M50</formula>
    </cfRule>
    <cfRule type="cellIs" dxfId="2263" priority="3" operator="greaterThanOrEqual">
      <formula>M50</formula>
    </cfRule>
    <cfRule type="cellIs" dxfId="2262" priority="1" operator="equal">
      <formula>0</formula>
    </cfRule>
  </conditionalFormatting>
  <conditionalFormatting sqref="N52:N53">
    <cfRule type="cellIs" dxfId="2261" priority="592" operator="greaterThan">
      <formula>M52</formula>
    </cfRule>
    <cfRule type="cellIs" dxfId="2260" priority="591" operator="lessThanOrEqual">
      <formula>M52</formula>
    </cfRule>
    <cfRule type="cellIs" dxfId="2259" priority="590" operator="equal">
      <formula>0</formula>
    </cfRule>
  </conditionalFormatting>
  <conditionalFormatting sqref="N54">
    <cfRule type="cellIs" dxfId="2258" priority="682" operator="greaterThanOrEqual">
      <formula>$E54</formula>
    </cfRule>
    <cfRule type="cellIs" dxfId="2257" priority="681" operator="lessThan">
      <formula>$E54</formula>
    </cfRule>
    <cfRule type="cellIs" dxfId="2256" priority="680" operator="equal">
      <formula>0</formula>
    </cfRule>
  </conditionalFormatting>
  <conditionalFormatting sqref="N55:N58">
    <cfRule type="cellIs" dxfId="2255" priority="451" operator="greaterThanOrEqual">
      <formula>M55</formula>
    </cfRule>
    <cfRule type="cellIs" dxfId="2254" priority="450" operator="lessThan">
      <formula>M55</formula>
    </cfRule>
    <cfRule type="cellIs" dxfId="2253" priority="449" operator="equal">
      <formula>0</formula>
    </cfRule>
  </conditionalFormatting>
  <conditionalFormatting sqref="N59">
    <cfRule type="cellIs" dxfId="2252" priority="673" operator="greaterThanOrEqual">
      <formula>M59</formula>
    </cfRule>
    <cfRule type="cellIs" dxfId="2251" priority="672" operator="lessThan">
      <formula>M59</formula>
    </cfRule>
    <cfRule type="cellIs" dxfId="2250" priority="671" operator="equal">
      <formula>0</formula>
    </cfRule>
  </conditionalFormatting>
  <conditionalFormatting sqref="N60:N63">
    <cfRule type="cellIs" dxfId="2249" priority="420" operator="lessThan">
      <formula>M60</formula>
    </cfRule>
    <cfRule type="cellIs" dxfId="2248" priority="421" operator="greaterThanOrEqual">
      <formula>M60</formula>
    </cfRule>
  </conditionalFormatting>
  <conditionalFormatting sqref="N60:N64">
    <cfRule type="cellIs" dxfId="2247" priority="419" operator="equal">
      <formula>0</formula>
    </cfRule>
  </conditionalFormatting>
  <conditionalFormatting sqref="N64">
    <cfRule type="cellIs" dxfId="2246" priority="630" operator="lessThan">
      <formula>M64</formula>
    </cfRule>
    <cfRule type="cellIs" dxfId="2245" priority="631" operator="greaterThanOrEqual">
      <formula>M64</formula>
    </cfRule>
  </conditionalFormatting>
  <conditionalFormatting sqref="N65">
    <cfRule type="cellIs" dxfId="2244" priority="664" operator="greaterThanOrEqual">
      <formula>$E65</formula>
    </cfRule>
    <cfRule type="cellIs" dxfId="2243" priority="663" operator="lessThan">
      <formula>$E65</formula>
    </cfRule>
    <cfRule type="cellIs" dxfId="2242" priority="662" operator="equal">
      <formula>0</formula>
    </cfRule>
  </conditionalFormatting>
  <conditionalFormatting sqref="N66:N69">
    <cfRule type="cellIs" dxfId="2241" priority="437" operator="equal">
      <formula>0</formula>
    </cfRule>
    <cfRule type="cellIs" dxfId="2240" priority="439" operator="greaterThanOrEqual">
      <formula>M66</formula>
    </cfRule>
    <cfRule type="cellIs" dxfId="2239" priority="438" operator="lessThan">
      <formula>M66</formula>
    </cfRule>
  </conditionalFormatting>
  <conditionalFormatting sqref="N71">
    <cfRule type="cellIs" dxfId="2238" priority="348" operator="greaterThanOrEqual">
      <formula>M71</formula>
    </cfRule>
    <cfRule type="cellIs" dxfId="2237" priority="346" operator="equal">
      <formula>0</formula>
    </cfRule>
    <cfRule type="cellIs" dxfId="2236" priority="347" operator="lessThan">
      <formula>M71</formula>
    </cfRule>
  </conditionalFormatting>
  <conditionalFormatting sqref="N73:N74">
    <cfRule type="cellIs" dxfId="2235" priority="342" operator="greaterThanOrEqual">
      <formula>M73</formula>
    </cfRule>
    <cfRule type="cellIs" dxfId="2234" priority="341" operator="lessThan">
      <formula>M73</formula>
    </cfRule>
    <cfRule type="cellIs" dxfId="2233" priority="340" operator="equal">
      <formula>0</formula>
    </cfRule>
  </conditionalFormatting>
  <conditionalFormatting sqref="N75">
    <cfRule type="cellIs" dxfId="2232" priority="650" operator="equal">
      <formula>0</formula>
    </cfRule>
    <cfRule type="cellIs" dxfId="2231" priority="652" operator="greaterThanOrEqual">
      <formula>$E75</formula>
    </cfRule>
    <cfRule type="cellIs" dxfId="2230" priority="651" operator="lessThan">
      <formula>$E75</formula>
    </cfRule>
  </conditionalFormatting>
  <conditionalFormatting sqref="N76:N79">
    <cfRule type="cellIs" dxfId="2229" priority="564" operator="lessThan">
      <formula>M76</formula>
    </cfRule>
    <cfRule type="cellIs" dxfId="2228" priority="565" operator="greaterThanOrEqual">
      <formula>M76</formula>
    </cfRule>
  </conditionalFormatting>
  <conditionalFormatting sqref="N76:N81">
    <cfRule type="cellIs" dxfId="2227" priority="337" operator="equal">
      <formula>0</formula>
    </cfRule>
  </conditionalFormatting>
  <conditionalFormatting sqref="N80">
    <cfRule type="cellIs" dxfId="2226" priority="351" operator="greaterThanOrEqual">
      <formula>M80</formula>
    </cfRule>
    <cfRule type="cellIs" dxfId="2225" priority="350" operator="lessThan">
      <formula>M80</formula>
    </cfRule>
  </conditionalFormatting>
  <conditionalFormatting sqref="N81">
    <cfRule type="cellIs" dxfId="2224" priority="338" operator="lessThan">
      <formula>M81</formula>
    </cfRule>
    <cfRule type="cellIs" dxfId="2223" priority="339" operator="greaterThanOrEqual">
      <formula>M81</formula>
    </cfRule>
  </conditionalFormatting>
  <conditionalFormatting sqref="N82">
    <cfRule type="cellIs" dxfId="2222" priority="543" operator="lessThan">
      <formula>$E82</formula>
    </cfRule>
    <cfRule type="cellIs" dxfId="2221" priority="542" operator="equal">
      <formula>0</formula>
    </cfRule>
    <cfRule type="cellIs" dxfId="2220" priority="544" operator="greaterThanOrEqual">
      <formula>$E82</formula>
    </cfRule>
  </conditionalFormatting>
  <conditionalFormatting sqref="N83:N86">
    <cfRule type="cellIs" dxfId="2219" priority="426" operator="lessThan">
      <formula>M83</formula>
    </cfRule>
    <cfRule type="cellIs" dxfId="2218" priority="425" operator="equal">
      <formula>0</formula>
    </cfRule>
    <cfRule type="cellIs" dxfId="2217" priority="427" operator="greaterThanOrEqual">
      <formula>M83</formula>
    </cfRule>
  </conditionalFormatting>
  <conditionalFormatting sqref="N92">
    <cfRule type="cellIs" dxfId="2216" priority="509" operator="equal">
      <formula>0</formula>
    </cfRule>
    <cfRule type="cellIs" dxfId="2215" priority="510" operator="lessThan">
      <formula>M92</formula>
    </cfRule>
    <cfRule type="cellIs" dxfId="2214" priority="511" operator="greaterThanOrEqual">
      <formula>M92</formula>
    </cfRule>
  </conditionalFormatting>
  <conditionalFormatting sqref="O7">
    <cfRule type="cellIs" dxfId="2213" priority="124" operator="equal">
      <formula>"Meta non Conseguida"</formula>
    </cfRule>
    <cfRule type="cellIs" dxfId="2212" priority="122" operator="equal">
      <formula>"Introducir resultado"</formula>
    </cfRule>
    <cfRule type="cellIs" dxfId="2211" priority="123" operator="equal">
      <formula>"Meta Conseguida"</formula>
    </cfRule>
  </conditionalFormatting>
  <conditionalFormatting sqref="O8">
    <cfRule type="cellIs" dxfId="2210" priority="145" operator="equal">
      <formula>"Ningunha Meta Alcanzada"</formula>
    </cfRule>
    <cfRule type="cellIs" dxfId="2209" priority="144" operator="equal">
      <formula>"Meta Parcialmente Alcanzada"</formula>
    </cfRule>
    <cfRule type="cellIs" dxfId="2208" priority="143" operator="equal">
      <formula>"Meta Totalmente Alcanzada"</formula>
    </cfRule>
  </conditionalFormatting>
  <conditionalFormatting sqref="O9:O10">
    <cfRule type="cellIs" dxfId="2207" priority="119" operator="equal">
      <formula>"Introducir resultado"</formula>
    </cfRule>
    <cfRule type="cellIs" dxfId="2206" priority="120" operator="equal">
      <formula>"Meta Conseguida"</formula>
    </cfRule>
    <cfRule type="cellIs" dxfId="2205" priority="121" operator="equal">
      <formula>"Meta non Conseguida"</formula>
    </cfRule>
  </conditionalFormatting>
  <conditionalFormatting sqref="O12">
    <cfRule type="cellIs" dxfId="2204" priority="135" operator="equal">
      <formula>"Meta Parcialmente Alcanzada"</formula>
    </cfRule>
    <cfRule type="cellIs" dxfId="2203" priority="136" operator="equal">
      <formula>"Ningunha Meta Alcanzada"</formula>
    </cfRule>
    <cfRule type="cellIs" dxfId="2202" priority="134" operator="equal">
      <formula>"Meta Totalmente Alcanzada"</formula>
    </cfRule>
  </conditionalFormatting>
  <conditionalFormatting sqref="O13:O14">
    <cfRule type="cellIs" dxfId="2201" priority="115" operator="equal">
      <formula>"Meta non Conseguida"</formula>
    </cfRule>
    <cfRule type="cellIs" dxfId="2200" priority="114" operator="equal">
      <formula>"Meta Conseguida"</formula>
    </cfRule>
  </conditionalFormatting>
  <conditionalFormatting sqref="O13:O15">
    <cfRule type="cellIs" dxfId="2199" priority="109" operator="equal">
      <formula>"Introducir resultado"</formula>
    </cfRule>
  </conditionalFormatting>
  <conditionalFormatting sqref="O15">
    <cfRule type="cellIs" dxfId="2198" priority="111" operator="equal">
      <formula>"Meta no Conseguida"</formula>
    </cfRule>
    <cfRule type="cellIs" dxfId="2197" priority="110" operator="equal">
      <formula>"Resultado Introducido"</formula>
    </cfRule>
  </conditionalFormatting>
  <conditionalFormatting sqref="O16">
    <cfRule type="cellIs" dxfId="2196" priority="161" operator="equal">
      <formula>"Meta Totalmente Alcanzada"</formula>
    </cfRule>
    <cfRule type="cellIs" dxfId="2195" priority="162" operator="equal">
      <formula>"Meta Parcialmente Alcanzada"</formula>
    </cfRule>
    <cfRule type="cellIs" dxfId="2194" priority="163" operator="equal">
      <formula>"Ningunha Meta Alcanzada"</formula>
    </cfRule>
  </conditionalFormatting>
  <conditionalFormatting sqref="O17:O18">
    <cfRule type="cellIs" dxfId="2193" priority="104" operator="equal">
      <formula>"Meta Conseguida"</formula>
    </cfRule>
    <cfRule type="cellIs" dxfId="2192" priority="105" operator="equal">
      <formula>"Meta non Conseguida"</formula>
    </cfRule>
    <cfRule type="cellIs" dxfId="2191" priority="103" operator="equal">
      <formula>"Introducir resultado"</formula>
    </cfRule>
  </conditionalFormatting>
  <conditionalFormatting sqref="O20">
    <cfRule type="cellIs" dxfId="2190" priority="128" operator="equal">
      <formula>"Meta Totalmente Alcanzada"</formula>
    </cfRule>
    <cfRule type="cellIs" dxfId="2189" priority="129" operator="equal">
      <formula>"Meta Parcialmente Alcanzada"</formula>
    </cfRule>
    <cfRule type="cellIs" dxfId="2188" priority="130" operator="equal">
      <formula>"Ningunha Meta Alcanzada"</formula>
    </cfRule>
  </conditionalFormatting>
  <conditionalFormatting sqref="O21:O22">
    <cfRule type="cellIs" dxfId="2187" priority="98" operator="equal">
      <formula>"Meta Conseguida"</formula>
    </cfRule>
    <cfRule type="cellIs" dxfId="2186" priority="99" operator="equal">
      <formula>"Meta non Conseguida"</formula>
    </cfRule>
    <cfRule type="cellIs" dxfId="2185" priority="97" operator="equal">
      <formula>"Introducir resultado"</formula>
    </cfRule>
  </conditionalFormatting>
  <conditionalFormatting sqref="O24">
    <cfRule type="cellIs" dxfId="2184" priority="535" operator="equal">
      <formula>"Ningunha Meta Alcanzada"</formula>
    </cfRule>
    <cfRule type="cellIs" dxfId="2183" priority="534" operator="equal">
      <formula>"Meta Parcialmente Alcanzada"</formula>
    </cfRule>
    <cfRule type="cellIs" dxfId="2182" priority="533" operator="equal">
      <formula>"Meta Totalmente Alcanzada"</formula>
    </cfRule>
  </conditionalFormatting>
  <conditionalFormatting sqref="O25:O30">
    <cfRule type="cellIs" dxfId="2181" priority="384" operator="equal">
      <formula>"Meta non Conseguida"</formula>
    </cfRule>
    <cfRule type="cellIs" dxfId="2180" priority="382" operator="equal">
      <formula>"Introducir resultado"</formula>
    </cfRule>
    <cfRule type="cellIs" dxfId="2179" priority="383" operator="equal">
      <formula>"Meta Conseguida"</formula>
    </cfRule>
  </conditionalFormatting>
  <conditionalFormatting sqref="O32:O33">
    <cfRule type="cellIs" dxfId="2178" priority="380" operator="equal">
      <formula>"Meta Conseguida"</formula>
    </cfRule>
    <cfRule type="cellIs" dxfId="2177" priority="379" operator="equal">
      <formula>"Introducir resultado"</formula>
    </cfRule>
    <cfRule type="cellIs" dxfId="2176" priority="381" operator="equal">
      <formula>"Meta non Conseguida"</formula>
    </cfRule>
  </conditionalFormatting>
  <conditionalFormatting sqref="O35:O36">
    <cfRule type="cellIs" dxfId="2175" priority="390" operator="equal">
      <formula>"Meta non Conseguida"</formula>
    </cfRule>
    <cfRule type="cellIs" dxfId="2174" priority="389" operator="equal">
      <formula>"Meta Conseguida"</formula>
    </cfRule>
    <cfRule type="cellIs" dxfId="2173" priority="388" operator="equal">
      <formula>"Introducir resultado"</formula>
    </cfRule>
  </conditionalFormatting>
  <conditionalFormatting sqref="O37">
    <cfRule type="cellIs" dxfId="2172" priority="645" operator="equal">
      <formula>"Meta Parcialmente Alcanzada"</formula>
    </cfRule>
    <cfRule type="cellIs" dxfId="2171" priority="646" operator="equal">
      <formula>"Ningunha Meta Alcanzada"</formula>
    </cfRule>
    <cfRule type="cellIs" dxfId="2170" priority="644" operator="equal">
      <formula>"Meta Totalmente Alcanzada"</formula>
    </cfRule>
  </conditionalFormatting>
  <conditionalFormatting sqref="O38:O40">
    <cfRule type="cellIs" dxfId="2169" priority="601" operator="equal">
      <formula>"Meta non Conseguida"</formula>
    </cfRule>
    <cfRule type="cellIs" dxfId="2168" priority="600" operator="equal">
      <formula>"Meta Conseguida"</formula>
    </cfRule>
  </conditionalFormatting>
  <conditionalFormatting sqref="O38:O41">
    <cfRule type="cellIs" dxfId="2167" priority="593" operator="equal">
      <formula>"Introducir resultado"</formula>
    </cfRule>
  </conditionalFormatting>
  <conditionalFormatting sqref="O41">
    <cfRule type="cellIs" dxfId="2166" priority="594" operator="equal">
      <formula>"Indicador Completado"</formula>
    </cfRule>
    <cfRule type="cellIs" dxfId="2165" priority="595" operator="equal">
      <formula>"Meta no Conseguida"</formula>
    </cfRule>
  </conditionalFormatting>
  <conditionalFormatting sqref="O46">
    <cfRule type="cellIs" dxfId="2164" priority="643" operator="equal">
      <formula>"Ningunha Meta Alcanzada"</formula>
    </cfRule>
    <cfRule type="cellIs" dxfId="2163" priority="642" operator="equal">
      <formula>"Meta Parcialmente Alcanzada"</formula>
    </cfRule>
    <cfRule type="cellIs" dxfId="2162" priority="641" operator="equal">
      <formula>"Meta Totalmente Alcanzada"</formula>
    </cfRule>
  </conditionalFormatting>
  <conditionalFormatting sqref="O47">
    <cfRule type="cellIs" dxfId="2161" priority="697" operator="equal">
      <formula>"Meta noN Conseguida"</formula>
    </cfRule>
  </conditionalFormatting>
  <conditionalFormatting sqref="O47:O53">
    <cfRule type="cellIs" dxfId="2160" priority="5" operator="equal">
      <formula>"Meta Conseguida"</formula>
    </cfRule>
    <cfRule type="cellIs" dxfId="2159" priority="4" operator="equal">
      <formula>"Introducir resultado"</formula>
    </cfRule>
  </conditionalFormatting>
  <conditionalFormatting sqref="O48:O53">
    <cfRule type="cellIs" dxfId="2158" priority="6" operator="equal">
      <formula>"Meta non Conseguida"</formula>
    </cfRule>
  </conditionalFormatting>
  <conditionalFormatting sqref="O54">
    <cfRule type="cellIs" dxfId="2157" priority="640" operator="equal">
      <formula>"Ningunha Meta Alcanzada"</formula>
    </cfRule>
    <cfRule type="cellIs" dxfId="2156" priority="639" operator="equal">
      <formula>"Meta Parcialmente Alcanzada"</formula>
    </cfRule>
    <cfRule type="cellIs" dxfId="2155" priority="638" operator="equal">
      <formula>"Meta Totalmente Alcanzada"</formula>
    </cfRule>
  </conditionalFormatting>
  <conditionalFormatting sqref="O55:O58">
    <cfRule type="cellIs" dxfId="2154" priority="648" operator="equal">
      <formula>"Meta Conseguida"</formula>
    </cfRule>
    <cfRule type="cellIs" dxfId="2153" priority="649" operator="equal">
      <formula>"Meta non Conseguida"</formula>
    </cfRule>
    <cfRule type="cellIs" dxfId="2152" priority="647" operator="equal">
      <formula>"Introducir resultado"</formula>
    </cfRule>
  </conditionalFormatting>
  <conditionalFormatting sqref="O59">
    <cfRule type="cellIs" dxfId="2151" priority="674" operator="equal">
      <formula>"Meta Totalmente Alcanzada"</formula>
    </cfRule>
    <cfRule type="cellIs" dxfId="2150" priority="676" operator="equal">
      <formula>"Ningunha Meta Alcanzada"</formula>
    </cfRule>
    <cfRule type="cellIs" dxfId="2149" priority="675" operator="equal">
      <formula>"Meta Parcialmente Alcanzada"</formula>
    </cfRule>
  </conditionalFormatting>
  <conditionalFormatting sqref="O60:O64">
    <cfRule type="cellIs" dxfId="2148" priority="373" operator="equal">
      <formula>"Introducir resultado"</formula>
    </cfRule>
    <cfRule type="cellIs" dxfId="2147" priority="375" operator="equal">
      <formula>"Meta non Conseguida"</formula>
    </cfRule>
    <cfRule type="cellIs" dxfId="2146" priority="374" operator="equal">
      <formula>"Meta Conseguida"</formula>
    </cfRule>
  </conditionalFormatting>
  <conditionalFormatting sqref="O65">
    <cfRule type="cellIs" dxfId="2145" priority="665" operator="equal">
      <formula>"Meta Totalmente Alcanzada"</formula>
    </cfRule>
    <cfRule type="cellIs" dxfId="2144" priority="666" operator="equal">
      <formula>"Meta Parcialmente Alcanzada"</formula>
    </cfRule>
    <cfRule type="cellIs" dxfId="2143" priority="667" operator="equal">
      <formula>"Ningunha Meta Alcanzada"</formula>
    </cfRule>
  </conditionalFormatting>
  <conditionalFormatting sqref="O66:O69">
    <cfRule type="cellIs" dxfId="2142" priority="588" operator="equal">
      <formula>"Meta Conseguida"</formula>
    </cfRule>
    <cfRule type="cellIs" dxfId="2141" priority="589" operator="equal">
      <formula>"Meta non Conseguida"</formula>
    </cfRule>
  </conditionalFormatting>
  <conditionalFormatting sqref="O66:O74">
    <cfRule type="cellIs" dxfId="2140" priority="358" operator="equal">
      <formula>"Introducir resultado"</formula>
    </cfRule>
  </conditionalFormatting>
  <conditionalFormatting sqref="O70">
    <cfRule type="cellIs" dxfId="2139" priority="371" operator="equal">
      <formula>"Indicador Completado"</formula>
    </cfRule>
    <cfRule type="cellIs" dxfId="2138" priority="372" operator="equal">
      <formula>"Meta no Conseguida"</formula>
    </cfRule>
  </conditionalFormatting>
  <conditionalFormatting sqref="O71">
    <cfRule type="cellIs" dxfId="2137" priority="365" operator="equal">
      <formula>"Meta Conseguida"</formula>
    </cfRule>
    <cfRule type="cellIs" dxfId="2136" priority="366" operator="equal">
      <formula>"Meta non Conseguida"</formula>
    </cfRule>
  </conditionalFormatting>
  <conditionalFormatting sqref="O72">
    <cfRule type="cellIs" dxfId="2135" priority="368" operator="equal">
      <formula>"Indicador Completado"</formula>
    </cfRule>
    <cfRule type="cellIs" dxfId="2134" priority="369" operator="equal">
      <formula>"Meta no Conseguida"</formula>
    </cfRule>
  </conditionalFormatting>
  <conditionalFormatting sqref="O73:O74">
    <cfRule type="cellIs" dxfId="2133" priority="359" operator="equal">
      <formula>"Meta Conseguida"</formula>
    </cfRule>
    <cfRule type="cellIs" dxfId="2132" priority="360" operator="equal">
      <formula>"Meta non Conseguida"</formula>
    </cfRule>
  </conditionalFormatting>
  <conditionalFormatting sqref="O75">
    <cfRule type="cellIs" dxfId="2131" priority="653" operator="equal">
      <formula>"Meta Totalmente Alcanzada"</formula>
    </cfRule>
    <cfRule type="cellIs" dxfId="2130" priority="654" operator="equal">
      <formula>"Meta Parcialmente Alcanzada"</formula>
    </cfRule>
    <cfRule type="cellIs" dxfId="2129" priority="655" operator="equal">
      <formula>"Ningunha Meta Alcanzada"</formula>
    </cfRule>
  </conditionalFormatting>
  <conditionalFormatting sqref="O76:O81">
    <cfRule type="cellIs" dxfId="2128" priority="352" operator="equal">
      <formula>"Introducir resultado"</formula>
    </cfRule>
    <cfRule type="cellIs" dxfId="2127" priority="353" operator="equal">
      <formula>"Meta Conseguida"</formula>
    </cfRule>
    <cfRule type="cellIs" dxfId="2126" priority="354" operator="equal">
      <formula>"Meta non Conseguida"</formula>
    </cfRule>
  </conditionalFormatting>
  <conditionalFormatting sqref="O82">
    <cfRule type="cellIs" dxfId="2125" priority="545" operator="equal">
      <formula>"Meta Totalmente Alcanzada"</formula>
    </cfRule>
    <cfRule type="cellIs" dxfId="2124" priority="546" operator="equal">
      <formula>"Meta Parcialmente Alcanzada"</formula>
    </cfRule>
    <cfRule type="cellIs" dxfId="2123" priority="547" operator="equal">
      <formula>"Ningunha Meta Alcanzada"</formula>
    </cfRule>
  </conditionalFormatting>
  <conditionalFormatting sqref="O83:O86">
    <cfRule type="cellIs" dxfId="2122" priority="540" operator="equal">
      <formula>"Meta Conseguida"</formula>
    </cfRule>
    <cfRule type="cellIs" dxfId="2121" priority="541" operator="equal">
      <formula>"Meta non Conseguida"</formula>
    </cfRule>
  </conditionalFormatting>
  <conditionalFormatting sqref="O83:O88">
    <cfRule type="cellIs" dxfId="2120" priority="334" operator="equal">
      <formula>"Introducir resultado"</formula>
    </cfRule>
  </conditionalFormatting>
  <conditionalFormatting sqref="O87:O88">
    <cfRule type="cellIs" dxfId="2119" priority="336" operator="equal">
      <formula>"Meta no Conseguida"</formula>
    </cfRule>
    <cfRule type="cellIs" dxfId="2118" priority="335" operator="equal">
      <formula>"Indicador Completado"</formula>
    </cfRule>
  </conditionalFormatting>
  <conditionalFormatting sqref="O92">
    <cfRule type="cellIs" dxfId="2117" priority="506" operator="equal">
      <formula>"Meta Totalmente Alcanzada"</formula>
    </cfRule>
    <cfRule type="cellIs" dxfId="2116" priority="507" operator="equal">
      <formula>"Meta Parcialmente Alcanzada"</formula>
    </cfRule>
    <cfRule type="cellIs" dxfId="2115" priority="508" operator="equal">
      <formula>"Ningunha Meta Alcanzada"</formula>
    </cfRule>
  </conditionalFormatting>
  <conditionalFormatting sqref="O93:O94">
    <cfRule type="cellIs" dxfId="2114" priority="329" operator="equal">
      <formula>"Meta Conseguida"</formula>
    </cfRule>
    <cfRule type="cellIs" dxfId="2113" priority="328" operator="equal">
      <formula>"Introducir resultado"</formula>
    </cfRule>
    <cfRule type="cellIs" dxfId="2112" priority="330" operator="equal">
      <formula>"Meta non Conseguida"</formula>
    </cfRule>
  </conditionalFormatting>
  <hyperlinks>
    <hyperlink ref="D19" location="Anexos!F2" display="Anexos!F2" xr:uid="{00000000-0004-0000-0600-000000000000}"/>
    <hyperlink ref="D34" location="Anexos!Q2" display="Anexos!Q2" xr:uid="{00000000-0004-0000-0600-000001000000}"/>
    <hyperlink ref="D31" location="Anexos!Q2" display="Anexos!Q2" xr:uid="{00000000-0004-0000-0600-000002000000}"/>
  </hyperlinks>
  <pageMargins left="0.70866141732283505" right="0.70866141732283505" top="0.74803149606299202" bottom="0.74803149606299202" header="0.31496062992126" footer="0.31496062992126"/>
  <pageSetup paperSize="9" scale="51"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O97"/>
  <sheetViews>
    <sheetView zoomScale="85" zoomScaleNormal="85" workbookViewId="0">
      <pane ySplit="5" topLeftCell="A87" activePane="bottomLeft" state="frozen"/>
      <selection activeCell="A3" sqref="A3"/>
      <selection pane="bottomLeft" activeCell="A2" sqref="A2:G2"/>
    </sheetView>
  </sheetViews>
  <sheetFormatPr baseColWidth="10" defaultColWidth="11.44140625" defaultRowHeight="14.4"/>
  <cols>
    <col min="1" max="1" width="5.6640625" style="3" customWidth="1"/>
    <col min="2" max="2" width="38.6640625" style="1" customWidth="1"/>
    <col min="3" max="3" width="33.6640625" style="1" customWidth="1"/>
    <col min="4" max="4" width="73.6640625" style="1" customWidth="1"/>
    <col min="5" max="5" width="12" style="3" bestFit="1" customWidth="1"/>
    <col min="6" max="6" width="12.6640625" style="19" customWidth="1"/>
    <col min="7" max="7" width="26.6640625" style="1" customWidth="1"/>
    <col min="8" max="8" width="197.33203125" style="2" customWidth="1"/>
    <col min="9" max="9" width="11.44140625" style="2"/>
    <col min="10" max="10" width="12.6640625" style="2" customWidth="1"/>
    <col min="11" max="11" width="26.6640625" style="2" customWidth="1"/>
    <col min="12" max="12" width="1.6640625" style="2" customWidth="1"/>
    <col min="13" max="13" width="11.44140625" style="2"/>
    <col min="14" max="14" width="12.5546875" style="2" bestFit="1" customWidth="1"/>
    <col min="15" max="15" width="26.6640625" style="2" customWidth="1"/>
    <col min="16" max="16384" width="11.44140625" style="2"/>
  </cols>
  <sheetData>
    <row r="1" spans="1:15" ht="15" thickBot="1">
      <c r="E1" s="1"/>
      <c r="F1" s="1"/>
    </row>
    <row r="2" spans="1:15" s="1" customFormat="1" ht="29.25" customHeight="1" thickBot="1">
      <c r="A2" s="560" t="s">
        <v>242</v>
      </c>
      <c r="B2" s="561"/>
      <c r="C2" s="561"/>
      <c r="D2" s="561"/>
      <c r="E2" s="561"/>
      <c r="F2" s="561"/>
      <c r="G2" s="562"/>
    </row>
    <row r="3" spans="1:15" s="1" customFormat="1" ht="6" customHeight="1" thickBot="1">
      <c r="A3" s="65"/>
      <c r="B3" s="65"/>
      <c r="C3" s="65"/>
      <c r="D3" s="65"/>
      <c r="E3" s="65"/>
      <c r="F3" s="24"/>
      <c r="G3" s="65"/>
      <c r="I3" s="65"/>
      <c r="J3" s="24"/>
      <c r="K3" s="65"/>
    </row>
    <row r="4" spans="1:15" ht="36.75" customHeight="1" thickBot="1">
      <c r="A4" s="555" t="s">
        <v>146</v>
      </c>
      <c r="B4" s="556"/>
      <c r="C4" s="563" t="s">
        <v>96</v>
      </c>
      <c r="D4" s="559"/>
      <c r="E4" s="557" t="str">
        <f>+Centro!E4</f>
        <v>Curso 2023/2024</v>
      </c>
      <c r="F4" s="558"/>
      <c r="G4" s="559"/>
      <c r="I4" s="557" t="str">
        <f>+Centro!I4</f>
        <v>Curso X+1</v>
      </c>
      <c r="J4" s="558"/>
      <c r="K4" s="559"/>
      <c r="M4" s="557" t="str">
        <f>+Centro!M4</f>
        <v>Curso X+2</v>
      </c>
      <c r="N4" s="558"/>
      <c r="O4" s="559"/>
    </row>
    <row r="5" spans="1:15" ht="39" customHeight="1" thickBot="1">
      <c r="A5" s="187" t="s">
        <v>147</v>
      </c>
      <c r="B5" s="187" t="s">
        <v>87</v>
      </c>
      <c r="C5" s="187" t="s">
        <v>97</v>
      </c>
      <c r="D5" s="412" t="s">
        <v>158</v>
      </c>
      <c r="E5" s="412" t="s">
        <v>1</v>
      </c>
      <c r="F5" s="428" t="s">
        <v>2</v>
      </c>
      <c r="G5" s="62" t="s">
        <v>259</v>
      </c>
      <c r="I5" s="412" t="s">
        <v>1</v>
      </c>
      <c r="J5" s="428" t="s">
        <v>2</v>
      </c>
      <c r="K5" s="62" t="s">
        <v>259</v>
      </c>
      <c r="M5" s="412" t="s">
        <v>1</v>
      </c>
      <c r="N5" s="428" t="s">
        <v>2</v>
      </c>
      <c r="O5" s="62" t="s">
        <v>259</v>
      </c>
    </row>
    <row r="6" spans="1:15" s="53" customFormat="1" ht="18.75" customHeight="1">
      <c r="A6" s="31" t="s">
        <v>0</v>
      </c>
      <c r="B6" s="32"/>
      <c r="C6" s="32"/>
      <c r="D6" s="413"/>
      <c r="E6" s="429"/>
      <c r="F6" s="429"/>
      <c r="G6" s="34"/>
      <c r="I6" s="429"/>
      <c r="J6" s="429"/>
      <c r="K6" s="34"/>
      <c r="M6" s="429"/>
      <c r="N6" s="429"/>
      <c r="O6" s="34"/>
    </row>
    <row r="7" spans="1:15" ht="55.2">
      <c r="A7" s="106" t="s">
        <v>169</v>
      </c>
      <c r="B7" s="98" t="s">
        <v>277</v>
      </c>
      <c r="C7" s="98" t="s">
        <v>306</v>
      </c>
      <c r="D7" s="467" t="s">
        <v>439</v>
      </c>
      <c r="E7" s="372">
        <v>8</v>
      </c>
      <c r="F7" s="373">
        <v>6</v>
      </c>
      <c r="G7" s="89" t="str">
        <f>+IF(AND(ISBLANK(E7),ISBLANK(F7)),"Introducir Meta e Resultado",IF(ISBLANK(E7),"Introducir Meta",IF(ISBLANK(F7),"Introducir Resultado",IF(F7&gt;=E7,"Meta Conseguida","Meta Non Conseguida"))))</f>
        <v>Meta Non Conseguida</v>
      </c>
      <c r="I7" s="372"/>
      <c r="J7" s="373"/>
      <c r="K7" s="89" t="str">
        <f>+IF(AND(ISBLANK(I7),ISBLANK(J7)),"Introducir Meta e Resultado",IF(ISBLANK(I7),"Introducir Meta",IF(ISBLANK(J7),"Introducir Resultado",IF(J7&gt;=I7,"Meta Conseguida","Meta Non Conseguida"))))</f>
        <v>Introducir Meta e Resultado</v>
      </c>
      <c r="M7" s="372"/>
      <c r="N7" s="373"/>
      <c r="O7" s="89" t="str">
        <f>+IF(AND(ISBLANK(M7),ISBLANK(N7)),"Introducir Meta e Resultado",IF(ISBLANK(M7),"Introducir Meta",IF(ISBLANK(N7),"Introducir Resultado",IF(N7&gt;=M7,"Meta Conseguida","Meta Non Conseguida"))))</f>
        <v>Introducir Meta e Resultado</v>
      </c>
    </row>
    <row r="8" spans="1:15" ht="36">
      <c r="A8" s="110" t="s">
        <v>3</v>
      </c>
      <c r="B8" s="66" t="s">
        <v>74</v>
      </c>
      <c r="C8" s="66" t="s">
        <v>4</v>
      </c>
      <c r="D8" s="430" t="s">
        <v>339</v>
      </c>
      <c r="E8" s="431">
        <f>+COUNTA(F9:F10)</f>
        <v>2</v>
      </c>
      <c r="F8" s="432">
        <f>+COUNTIF(G9:G10,"Meta Conseguida")+COUNTIF(G9:G10,"No hay Meta")</f>
        <v>2</v>
      </c>
      <c r="G8" s="92" t="str">
        <f>+IF(F8=0,"Ningunha Meta Alcanzada",IF(F8&gt;=E8,"No hay Meta",IF(F8&gt;0,"Meta Parcialmente Alcanzada")))</f>
        <v>No hay Meta</v>
      </c>
      <c r="H8" s="287"/>
      <c r="I8" s="431">
        <f>+COUNTA(I9:I10)</f>
        <v>0</v>
      </c>
      <c r="J8" s="432">
        <f>+COUNTIF(K9:K10,"Meta Conseguida")</f>
        <v>0</v>
      </c>
      <c r="K8" s="92" t="str">
        <f>+IF(J8=0,"Ningunha Meta Alcanzada",IF(J8&gt;=I8,"Meta Totalmente Alcanzada",IF(J8&gt;0,"Meta Parcialmente Alcanzada")))</f>
        <v>Ningunha Meta Alcanzada</v>
      </c>
      <c r="M8" s="431">
        <f>+COUNTA(M9:M10)</f>
        <v>0</v>
      </c>
      <c r="N8" s="432">
        <f>+COUNTIF(O9:O10,"Meta Conseguida")</f>
        <v>0</v>
      </c>
      <c r="O8" s="92" t="str">
        <f>+IF(N8=0,"Ningunha Meta Alcanzada",IF(N8&gt;=M8,"Meta Totalmente Alcanzada",IF(N8&gt;0,"Meta Parcialmente Alcanzada")))</f>
        <v>Ningunha Meta Alcanzada</v>
      </c>
    </row>
    <row r="9" spans="1:15" ht="69">
      <c r="A9" s="59" t="s">
        <v>69</v>
      </c>
      <c r="B9" s="68" t="s">
        <v>313</v>
      </c>
      <c r="C9" s="68" t="s">
        <v>4</v>
      </c>
      <c r="D9" s="433" t="s">
        <v>440</v>
      </c>
      <c r="E9" s="374"/>
      <c r="F9" s="375">
        <v>0</v>
      </c>
      <c r="G9" s="90" t="str">
        <f>+IF(AND(ISBLANK(E9),ISBLANK(F9)),"Introducir Meta e Resultado",IF(ISBLANK(E9),"No hay Meta",IF(ISBLANK(F9),"Introducir Resultado",IF(F9&gt;=E9,"Meta Conseguida","Meta Non Conseguida"))))</f>
        <v>No hay Meta</v>
      </c>
      <c r="I9" s="374"/>
      <c r="J9" s="375"/>
      <c r="K9" s="90" t="str">
        <f t="shared" ref="K9:K10" si="0">+IF(AND(ISBLANK(I9),ISBLANK(J9)),"Introducir Meta e Resultado",IF(ISBLANK(I9),"Introducir Meta",IF(ISBLANK(J9),"Introducir Resultado",IF(J9&gt;=I9,"Meta Conseguida","Meta Non Conseguida"))))</f>
        <v>Introducir Meta e Resultado</v>
      </c>
      <c r="M9" s="374"/>
      <c r="N9" s="375"/>
      <c r="O9" s="90" t="str">
        <f t="shared" ref="O9:O10" si="1">+IF(AND(ISBLANK(M9),ISBLANK(N9)),"Introducir Meta e Resultado",IF(ISBLANK(M9),"Introducir Meta",IF(ISBLANK(N9),"Introducir Resultado",IF(N9&gt;=M9,"Meta Conseguida","Meta Non Conseguida"))))</f>
        <v>Introducir Meta e Resultado</v>
      </c>
    </row>
    <row r="10" spans="1:15" ht="55.2">
      <c r="A10" s="60" t="s">
        <v>70</v>
      </c>
      <c r="B10" s="67" t="s">
        <v>178</v>
      </c>
      <c r="C10" s="67" t="s">
        <v>4</v>
      </c>
      <c r="D10" s="434" t="s">
        <v>314</v>
      </c>
      <c r="E10" s="376"/>
      <c r="F10" s="375">
        <f>+IFERROR(F$9/F$87,0)</f>
        <v>0</v>
      </c>
      <c r="G10" s="91" t="str">
        <f>+IF(AND(ISBLANK(E10),ISBLANK(F10)),"Introducir Meta e Resultado",IF(ISBLANK(E10),"No hay Meta",IF(ISBLANK(F10),"Introducir Resultado",IF(F10&gt;=E10,"Meta Conseguida","Meta Non Conseguida"))))</f>
        <v>No hay Meta</v>
      </c>
      <c r="I10" s="376"/>
      <c r="J10" s="375">
        <f>+IFERROR(J$9/J$87,0)</f>
        <v>0</v>
      </c>
      <c r="K10" s="91" t="str">
        <f t="shared" si="0"/>
        <v>Introducir Meta</v>
      </c>
      <c r="M10" s="376"/>
      <c r="N10" s="375">
        <f>+IFERROR(N$9/N$87,0)</f>
        <v>0</v>
      </c>
      <c r="O10" s="91" t="str">
        <f t="shared" si="1"/>
        <v>Introducir Meta</v>
      </c>
    </row>
    <row r="11" spans="1:15" ht="27.6">
      <c r="A11" s="106" t="s">
        <v>5</v>
      </c>
      <c r="B11" s="98" t="s">
        <v>71</v>
      </c>
      <c r="C11" s="98" t="s">
        <v>188</v>
      </c>
      <c r="D11" s="435" t="s">
        <v>340</v>
      </c>
      <c r="E11" s="402">
        <f>+F11+COUNTIF(G$7:G$10,"Meta non Conseguida")+COUNTIF(G$12:G$94,"Meta non Conseguida")</f>
        <v>60</v>
      </c>
      <c r="F11" s="407">
        <f>+COUNTIF(G$6:G$10,"Meta Conseguida")+COUNTIF(G$12:G$94,"Meta Conseguida")+COUNTIF(G$6:G$10,"No hay Meta")+COUNTIF(G$12:G$94,"No hay Meta")+COUNTIF(G$6:G$10,"No procede")+COUNTIF(G$12:G$94,"No procede")</f>
        <v>59</v>
      </c>
      <c r="G11" s="411">
        <f>+IFERROR(F11/E11,"Introducir Meta")</f>
        <v>0.98333333333333328</v>
      </c>
      <c r="I11" s="402">
        <f>+J11+COUNTIF(K$7:K$10,"Meta non Conseguida")+COUNTIF(K$12:K$94,"Meta non Conseguida")</f>
        <v>0</v>
      </c>
      <c r="J11" s="407">
        <f>+COUNTIF(K$6:K$10,"Meta Conseguida")+COUNTIF(K$12:K$94,"Meta Conseguida")</f>
        <v>0</v>
      </c>
      <c r="K11" s="411" t="str">
        <f>+IFERROR(J11/I11,"Introducir Meta")</f>
        <v>Introducir Meta</v>
      </c>
      <c r="M11" s="402">
        <f>+N11+COUNTIF(O$7:O$10,"Meta non Conseguida")+COUNTIF(O$12:O$94,"Meta non Conseguida")</f>
        <v>0</v>
      </c>
      <c r="N11" s="407">
        <f>+COUNTIF(O$6:O$10,"Meta Conseguida")+COUNTIF(O$12:O$94,"Meta Conseguida")</f>
        <v>0</v>
      </c>
      <c r="O11" s="411" t="str">
        <f>+IFERROR(N11/M11,"Introducir Meta")</f>
        <v>Introducir Meta</v>
      </c>
    </row>
    <row r="12" spans="1:15" ht="36">
      <c r="A12" s="110" t="s">
        <v>68</v>
      </c>
      <c r="B12" s="66" t="s">
        <v>341</v>
      </c>
      <c r="C12" s="66" t="s">
        <v>7</v>
      </c>
      <c r="D12" s="430" t="s">
        <v>342</v>
      </c>
      <c r="E12" s="431">
        <f>+COUNTA(F13:F14)</f>
        <v>2</v>
      </c>
      <c r="F12" s="432">
        <f>+COUNTIF(G13:G14,"Meta Conseguida")+COUNTIF(G13:G14,"No hay Meta")</f>
        <v>2</v>
      </c>
      <c r="G12" s="92" t="str">
        <f>+IF(F12=0,"Ningunha Meta Alcanzada",IF(F12&gt;=E12,"No hay Meta",IF(F12&gt;0,"Meta Parcialmente Alcanzada")))</f>
        <v>No hay Meta</v>
      </c>
      <c r="H12" s="287"/>
      <c r="I12" s="431">
        <f>+COUNTA(I13:I14)</f>
        <v>0</v>
      </c>
      <c r="J12" s="432">
        <f>+COUNTIF(K13:K14,"Meta Conseguida")</f>
        <v>0</v>
      </c>
      <c r="K12" s="92" t="str">
        <f>+IF(J12=0,"Ningunha Meta Alcanzada",IF(J12&gt;=I12,"Meta Totalmente Alcanzada",IF(J12&gt;0,"Meta Parcialmente Alcanzada")))</f>
        <v>Ningunha Meta Alcanzada</v>
      </c>
      <c r="M12" s="431">
        <f>+COUNTA(M13:M14)</f>
        <v>0</v>
      </c>
      <c r="N12" s="432">
        <f>+COUNTIF(O13:O14,"Meta Conseguida")</f>
        <v>0</v>
      </c>
      <c r="O12" s="92" t="str">
        <f>+IF(N12=0,"Ningunha Meta Alcanzada",IF(N12&gt;=M12,"Meta Totalmente Alcanzada",IF(N12&gt;0,"Meta Parcialmente Alcanzada")))</f>
        <v>Ningunha Meta Alcanzada</v>
      </c>
    </row>
    <row r="13" spans="1:15" ht="69">
      <c r="A13" s="59" t="s">
        <v>175</v>
      </c>
      <c r="B13" s="68" t="s">
        <v>179</v>
      </c>
      <c r="C13" s="68" t="s">
        <v>7</v>
      </c>
      <c r="D13" s="433" t="s">
        <v>441</v>
      </c>
      <c r="E13" s="374"/>
      <c r="F13" s="375">
        <v>5</v>
      </c>
      <c r="G13" s="90" t="str">
        <f>+IF(AND(ISBLANK(E13),ISBLANK(F13)),"Introducir Meta e Resultado",IF(ISBLANK(E13),"No hay Meta",IF(ISBLANK(F13),"Introducir Resultado",IF(F13&gt;=E13,"Meta Conseguida","Meta Non Conseguida"))))</f>
        <v>No hay Meta</v>
      </c>
      <c r="I13" s="374"/>
      <c r="J13" s="375"/>
      <c r="K13" s="90" t="str">
        <f t="shared" ref="K13:K14" si="2">+IF(AND(ISBLANK(I13),ISBLANK(J13)),"Introducir Meta e Resultado",IF(ISBLANK(I13),"Introducir Meta",IF(ISBLANK(J13),"Introducir Resultado",IF(J13&gt;=I13,"Meta Conseguida","Meta Non Conseguida"))))</f>
        <v>Introducir Meta e Resultado</v>
      </c>
      <c r="M13" s="374"/>
      <c r="N13" s="375"/>
      <c r="O13" s="90" t="str">
        <f t="shared" ref="O13:O14" si="3">+IF(AND(ISBLANK(M13),ISBLANK(N13)),"Introducir Meta e Resultado",IF(ISBLANK(M13),"Introducir Meta",IF(ISBLANK(N13),"Introducir Resultado",IF(N13&gt;=M13,"Meta Conseguida","Meta Non Conseguida"))))</f>
        <v>Introducir Meta e Resultado</v>
      </c>
    </row>
    <row r="14" spans="1:15" ht="41.4">
      <c r="A14" s="60" t="s">
        <v>343</v>
      </c>
      <c r="B14" s="67" t="s">
        <v>112</v>
      </c>
      <c r="C14" s="67" t="s">
        <v>7</v>
      </c>
      <c r="D14" s="434" t="s">
        <v>344</v>
      </c>
      <c r="E14" s="376"/>
      <c r="F14" s="436">
        <f>+IFERROR(F$13/F$88,0)</f>
        <v>0.41666666666666669</v>
      </c>
      <c r="G14" s="91" t="str">
        <f>+IF(AND(ISBLANK(E14),ISBLANK(F14)),"Introducir Meta e Resultado",IF(ISBLANK(E14),"No hay Meta",IF(ISBLANK(F14),"Introducir Resultado",IF(F14&gt;=E14,"Meta Conseguida","Meta Non Conseguida"))))</f>
        <v>No hay Meta</v>
      </c>
      <c r="I14" s="376"/>
      <c r="J14" s="436">
        <f>+IFERROR(J$13/J$88,0)</f>
        <v>0</v>
      </c>
      <c r="K14" s="91" t="str">
        <f t="shared" si="2"/>
        <v>Introducir Meta</v>
      </c>
      <c r="M14" s="376"/>
      <c r="N14" s="436">
        <f>+IFERROR(N$13/N$88,0)</f>
        <v>0</v>
      </c>
      <c r="O14" s="91" t="str">
        <f t="shared" si="3"/>
        <v>Introducir Meta</v>
      </c>
    </row>
    <row r="15" spans="1:15" ht="27.6">
      <c r="A15" s="106" t="s">
        <v>382</v>
      </c>
      <c r="B15" s="98" t="s">
        <v>383</v>
      </c>
      <c r="C15" s="98" t="s">
        <v>7</v>
      </c>
      <c r="D15" s="437" t="s">
        <v>384</v>
      </c>
      <c r="E15" s="377" t="s">
        <v>167</v>
      </c>
      <c r="F15" s="378">
        <v>0.33333333333333331</v>
      </c>
      <c r="G15" s="92" t="str">
        <f>+IF(ISBLANK(F15),"Introducir Resultado","Resultado Introducido")</f>
        <v>Resultado Introducido</v>
      </c>
      <c r="I15" s="368" t="s">
        <v>167</v>
      </c>
      <c r="J15" s="378"/>
      <c r="K15" s="92" t="str">
        <f>+IF(ISBLANK(J15),"Introducir Resultado","Resultado Introducido")</f>
        <v>Introducir Resultado</v>
      </c>
      <c r="M15" s="377" t="s">
        <v>167</v>
      </c>
      <c r="N15" s="378"/>
      <c r="O15" s="92" t="str">
        <f>+IF(ISBLANK(N15),"Introducir Resultado","Resultado Introducido")</f>
        <v>Introducir Resultado</v>
      </c>
    </row>
    <row r="16" spans="1:15" s="185" customFormat="1" ht="36">
      <c r="A16" s="110" t="s">
        <v>8</v>
      </c>
      <c r="B16" s="66" t="s">
        <v>113</v>
      </c>
      <c r="C16" s="66" t="s">
        <v>7</v>
      </c>
      <c r="D16" s="430" t="s">
        <v>345</v>
      </c>
      <c r="E16" s="438">
        <f>+COUNTA(F17:F18)</f>
        <v>2</v>
      </c>
      <c r="F16" s="439">
        <f>+COUNTIF(G17:G18,"Meta Conseguida")+COUNTIF(G17:G18,"No hay Meta")</f>
        <v>2</v>
      </c>
      <c r="G16" s="92" t="str">
        <f>+IF(F16=0,"Ningunha Meta Alcanzada",IF(F16&gt;=E16,"No hay Meta",IF(F16&gt;0,"Meta Parcialmente Alcanzada")))</f>
        <v>No hay Meta</v>
      </c>
      <c r="H16" s="287"/>
      <c r="I16" s="438">
        <f>+COUNTA(I17:I18)</f>
        <v>0</v>
      </c>
      <c r="J16" s="439">
        <f>+COUNTIF(K17:K18,"Meta Conseguida")</f>
        <v>0</v>
      </c>
      <c r="K16" s="92" t="str">
        <f>+IF(J16=0,"Ningunha Meta Alcanzada",IF(J16&gt;=I16,"Meta Totalmente Alcanzada",IF(J16&gt;0,"Meta Parcialmente Alcanzada")))</f>
        <v>Ningunha Meta Alcanzada</v>
      </c>
      <c r="L16" s="2"/>
      <c r="M16" s="438">
        <f>+COUNTA(M17:M18)</f>
        <v>0</v>
      </c>
      <c r="N16" s="439">
        <f>+COUNTIF(O17:O18,"Meta Conseguida")</f>
        <v>0</v>
      </c>
      <c r="O16" s="92" t="str">
        <f>+IF(N16=0,"Ningunha Meta Alcanzada",IF(N16&gt;=M16,"Meta Totalmente Alcanzada",IF(N16&gt;0,"Meta Parcialmente Alcanzada")))</f>
        <v>Ningunha Meta Alcanzada</v>
      </c>
    </row>
    <row r="17" spans="1:15" s="185" customFormat="1" ht="55.2">
      <c r="A17" s="59" t="s">
        <v>72</v>
      </c>
      <c r="B17" s="68" t="s">
        <v>205</v>
      </c>
      <c r="C17" s="68" t="s">
        <v>7</v>
      </c>
      <c r="D17" s="440" t="s">
        <v>442</v>
      </c>
      <c r="E17" s="374"/>
      <c r="F17" s="375">
        <v>4</v>
      </c>
      <c r="G17" s="90" t="str">
        <f>+IF(AND(ISBLANK(E17),ISBLANK(F17)),"Introducir Meta e Resultado",IF(ISBLANK(E17),"No hay Meta",IF(ISBLANK(F17),"Introducir Resultado",IF(F17&gt;=E17,"Meta Conseguida","Meta Non Conseguida"))))</f>
        <v>No hay Meta</v>
      </c>
      <c r="H17" s="2"/>
      <c r="I17" s="374"/>
      <c r="J17" s="375"/>
      <c r="K17" s="90" t="str">
        <f t="shared" ref="K17:K18" si="4">+IF(AND(ISBLANK(I17),ISBLANK(J17)),"Introducir Meta e Resultado",IF(ISBLANK(I17),"Introducir Meta",IF(ISBLANK(J17),"Introducir Resultado",IF(J17&gt;=I17,"Meta Conseguida","Meta Non Conseguida"))))</f>
        <v>Introducir Meta e Resultado</v>
      </c>
      <c r="L17" s="287"/>
      <c r="M17" s="374"/>
      <c r="N17" s="375"/>
      <c r="O17" s="90" t="str">
        <f t="shared" ref="O17:O18" si="5">+IF(AND(ISBLANK(M17),ISBLANK(N17)),"Introducir Meta e Resultado",IF(ISBLANK(M17),"Introducir Meta",IF(ISBLANK(N17),"Introducir Resultado",IF(N17&gt;=M17,"Meta Conseguida","Meta Non Conseguida"))))</f>
        <v>Introducir Meta e Resultado</v>
      </c>
    </row>
    <row r="18" spans="1:15" ht="41.4">
      <c r="A18" s="59" t="s">
        <v>73</v>
      </c>
      <c r="B18" s="68" t="s">
        <v>206</v>
      </c>
      <c r="C18" s="68" t="s">
        <v>7</v>
      </c>
      <c r="D18" s="440" t="s">
        <v>385</v>
      </c>
      <c r="E18" s="379"/>
      <c r="F18" s="441">
        <f>+IFERROR(F$17/F$88,0)</f>
        <v>0.33333333333333331</v>
      </c>
      <c r="G18" s="90" t="str">
        <f>+IF(AND(ISBLANK(E18),ISBLANK(F18)),"Introducir Meta e Resultado",IF(ISBLANK(E18),"No hay Meta",IF(ISBLANK(F18),"Introducir Resultado",IF(F18&gt;=E18,"Meta Conseguida","Meta Non Conseguida"))))</f>
        <v>No hay Meta</v>
      </c>
      <c r="H18" s="287"/>
      <c r="I18" s="379"/>
      <c r="J18" s="441">
        <f>+IFERROR(J$17/J$88,0)</f>
        <v>0</v>
      </c>
      <c r="K18" s="90" t="str">
        <f t="shared" si="4"/>
        <v>Introducir Meta</v>
      </c>
      <c r="L18" s="287"/>
      <c r="M18" s="379"/>
      <c r="N18" s="441">
        <f>+IFERROR(N$17/N$88,0)</f>
        <v>0</v>
      </c>
      <c r="O18" s="90" t="str">
        <f t="shared" si="5"/>
        <v>Introducir Meta</v>
      </c>
    </row>
    <row r="19" spans="1:15" ht="55.2">
      <c r="A19" s="60" t="s">
        <v>176</v>
      </c>
      <c r="B19" s="67" t="s">
        <v>145</v>
      </c>
      <c r="C19" s="67" t="s">
        <v>7</v>
      </c>
      <c r="D19" s="442" t="s">
        <v>207</v>
      </c>
      <c r="E19" s="380" t="s">
        <v>167</v>
      </c>
      <c r="F19" s="381" t="s">
        <v>167</v>
      </c>
      <c r="G19" s="186" t="s">
        <v>167</v>
      </c>
      <c r="I19" s="380" t="s">
        <v>167</v>
      </c>
      <c r="J19" s="381" t="s">
        <v>167</v>
      </c>
      <c r="K19" s="186" t="s">
        <v>167</v>
      </c>
      <c r="M19" s="380" t="s">
        <v>167</v>
      </c>
      <c r="N19" s="381" t="s">
        <v>167</v>
      </c>
      <c r="O19" s="186" t="s">
        <v>167</v>
      </c>
    </row>
    <row r="20" spans="1:15" ht="36">
      <c r="A20" s="110" t="s">
        <v>10</v>
      </c>
      <c r="B20" s="101" t="s">
        <v>75</v>
      </c>
      <c r="C20" s="101" t="s">
        <v>7</v>
      </c>
      <c r="D20" s="430" t="s">
        <v>346</v>
      </c>
      <c r="E20" s="431">
        <f>+COUNTA(F21:F22)</f>
        <v>2</v>
      </c>
      <c r="F20" s="432">
        <f>+COUNTIF(G21:G22,"Meta Conseguida")+COUNTIF(G21:G22,"No hay Meta")</f>
        <v>2</v>
      </c>
      <c r="G20" s="89" t="str">
        <f>+IF(F20=0,"Ningunha Meta Alcanzada",IF(F20&gt;=E20,"No hay Meta",IF(F20&gt;0,"Meta Parcialmente Alcanzada")))</f>
        <v>No hay Meta</v>
      </c>
      <c r="H20" s="287"/>
      <c r="I20" s="431">
        <f>+COUNTA(I21:I22)</f>
        <v>0</v>
      </c>
      <c r="J20" s="432">
        <f>+COUNTIF(K21:K22,"Meta Conseguida")</f>
        <v>0</v>
      </c>
      <c r="K20" s="89" t="str">
        <f>+IF(J20=0,"Ningunha Meta Alcanzada",IF(J20&gt;=I20,"Meta Totalmente Alcanzada",IF(J20&gt;0,"Meta Parcialmente Alcanzada")))</f>
        <v>Ningunha Meta Alcanzada</v>
      </c>
      <c r="M20" s="431">
        <f>+COUNTA(M21:M22)</f>
        <v>0</v>
      </c>
      <c r="N20" s="432">
        <f>+COUNTIF(O21:O22,"Meta Conseguida")</f>
        <v>0</v>
      </c>
      <c r="O20" s="89" t="str">
        <f>+IF(N20=0,"Ningunha Meta Alcanzada",IF(N20&gt;=M20,"Meta Totalmente Alcanzada",IF(N20&gt;0,"Meta Parcialmente Alcanzada")))</f>
        <v>Ningunha Meta Alcanzada</v>
      </c>
    </row>
    <row r="21" spans="1:15" ht="55.2">
      <c r="A21" s="59" t="s">
        <v>76</v>
      </c>
      <c r="B21" s="68" t="s">
        <v>180</v>
      </c>
      <c r="C21" s="68" t="s">
        <v>7</v>
      </c>
      <c r="D21" s="433" t="s">
        <v>315</v>
      </c>
      <c r="E21" s="374"/>
      <c r="F21" s="375">
        <v>3</v>
      </c>
      <c r="G21" s="90" t="str">
        <f>+IF(AND(ISBLANK(E21),ISBLANK(F21)),"Introducir Meta e Resultado",IF(ISBLANK(E21),"No hay Meta",IF(ISBLANK(F21),"Introducir Resultado",IF(F21&gt;=E21,"Meta Conseguida","Meta Non Conseguida"))))</f>
        <v>No hay Meta</v>
      </c>
      <c r="I21" s="374"/>
      <c r="J21" s="375"/>
      <c r="K21" s="90" t="str">
        <f t="shared" ref="K21:K22" si="6">+IF(AND(ISBLANK(I21),ISBLANK(J21)),"Introducir Meta e Resultado",IF(ISBLANK(I21),"Introducir Meta",IF(ISBLANK(J21),"Introducir Resultado",IF(J21&gt;=I21,"Meta Conseguida","Meta Non Conseguida"))))</f>
        <v>Introducir Meta e Resultado</v>
      </c>
      <c r="M21" s="374"/>
      <c r="N21" s="375"/>
      <c r="O21" s="90" t="str">
        <f t="shared" ref="O21:O22" si="7">+IF(AND(ISBLANK(M21),ISBLANK(N21)),"Introducir Meta e Resultado",IF(ISBLANK(M21),"Introducir Meta",IF(ISBLANK(N21),"Introducir Resultado",IF(N21&gt;=M21,"Meta Conseguida","Meta Non Conseguida"))))</f>
        <v>Introducir Meta e Resultado</v>
      </c>
    </row>
    <row r="22" spans="1:15" ht="41.4">
      <c r="A22" s="60" t="s">
        <v>77</v>
      </c>
      <c r="B22" s="67" t="s">
        <v>181</v>
      </c>
      <c r="C22" s="67" t="s">
        <v>7</v>
      </c>
      <c r="D22" s="434" t="s">
        <v>316</v>
      </c>
      <c r="E22" s="379"/>
      <c r="F22" s="441">
        <f>+IFERROR(F$21/F$88,0)</f>
        <v>0.25</v>
      </c>
      <c r="G22" s="91" t="str">
        <f>+IF(AND(ISBLANK(E22),ISBLANK(F22)),"Introducir Meta e Resultado",IF(ISBLANK(E22),"No hay Meta",IF(ISBLANK(F22),"Introducir Resultado",IF(F22&gt;=E22,"Meta Conseguida","Meta Non Conseguida"))))</f>
        <v>No hay Meta</v>
      </c>
      <c r="H22" s="287"/>
      <c r="I22" s="379"/>
      <c r="J22" s="441">
        <f>+IFERROR(J$21/J$88,0)</f>
        <v>0</v>
      </c>
      <c r="K22" s="91" t="str">
        <f t="shared" si="6"/>
        <v>Introducir Meta</v>
      </c>
      <c r="M22" s="379"/>
      <c r="N22" s="441">
        <f>+IFERROR(N$21/N$88,0)</f>
        <v>0</v>
      </c>
      <c r="O22" s="91" t="str">
        <f t="shared" si="7"/>
        <v>Introducir Meta</v>
      </c>
    </row>
    <row r="23" spans="1:15" ht="27.6">
      <c r="A23" s="105" t="s">
        <v>13</v>
      </c>
      <c r="B23" s="111" t="s">
        <v>16</v>
      </c>
      <c r="C23" s="111" t="s">
        <v>17</v>
      </c>
      <c r="D23" s="443" t="s">
        <v>317</v>
      </c>
      <c r="E23" s="382" t="s">
        <v>167</v>
      </c>
      <c r="F23" s="383" t="s">
        <v>167</v>
      </c>
      <c r="G23" s="284" t="s">
        <v>167</v>
      </c>
      <c r="I23" s="382" t="s">
        <v>167</v>
      </c>
      <c r="J23" s="383" t="s">
        <v>167</v>
      </c>
      <c r="K23" s="284" t="s">
        <v>167</v>
      </c>
      <c r="M23" s="382" t="s">
        <v>167</v>
      </c>
      <c r="N23" s="383" t="s">
        <v>167</v>
      </c>
      <c r="O23" s="284" t="s">
        <v>167</v>
      </c>
    </row>
    <row r="24" spans="1:15" ht="41.4">
      <c r="A24" s="105" t="s">
        <v>14</v>
      </c>
      <c r="B24" s="99" t="s">
        <v>78</v>
      </c>
      <c r="C24" s="99" t="s">
        <v>150</v>
      </c>
      <c r="D24" s="444" t="s">
        <v>347</v>
      </c>
      <c r="E24" s="445">
        <f>+COUNTA(E25:E30)+COUNTA(E32:E33)+COUNTA(E35:E36)+5</f>
        <v>10</v>
      </c>
      <c r="F24" s="446">
        <f>+COUNTIF(G25:G36,"Meta Conseguida")+COUNTIF(G25:G36,"No hay Meta")+COUNTIF(G25:G36,"No procede")</f>
        <v>10</v>
      </c>
      <c r="G24" s="92" t="str">
        <f>+IF(F24=0,"Ningunha Meta Alcanzada",IF(F24&gt;=E24,"Meta Totalmente Alcanzada",IF(F24&gt;0,"Meta Parcialmente Alcanzada")))</f>
        <v>Meta Totalmente Alcanzada</v>
      </c>
      <c r="H24" s="283"/>
      <c r="I24" s="445">
        <f>+COUNTA(I25:I30)+COUNTA(I32:I33)+COUNTA(I35:I36)</f>
        <v>0</v>
      </c>
      <c r="J24" s="446">
        <f>+COUNTIF(K25:K36,"Meta Conseguida")</f>
        <v>0</v>
      </c>
      <c r="K24" s="92" t="str">
        <f>+IF(J24=0,"Ningunha Meta Alcanzada",IF(J24&gt;=I24,"Meta Totalmente Alcanzada",IF(J24&gt;0,"Meta Parcialmente Alcanzada")))</f>
        <v>Ningunha Meta Alcanzada</v>
      </c>
      <c r="M24" s="445">
        <f>+COUNTA(M25:M30)+COUNTA(M32:M33)+COUNTA(M35:M36)</f>
        <v>0</v>
      </c>
      <c r="N24" s="446">
        <f>+COUNTIF(O25:O36,"Meta Conseguida")</f>
        <v>0</v>
      </c>
      <c r="O24" s="92" t="str">
        <f>+IF(N24=0,"Ningunha Meta Alcanzada",IF(N24&gt;=M24,"Meta Totalmente Alcanzada",IF(N24&gt;0,"Meta Parcialmente Alcanzada")))</f>
        <v>Ningunha Meta Alcanzada</v>
      </c>
    </row>
    <row r="25" spans="1:15" ht="69">
      <c r="A25" s="56" t="s">
        <v>79</v>
      </c>
      <c r="B25" s="93" t="s">
        <v>88</v>
      </c>
      <c r="C25" s="93" t="s">
        <v>150</v>
      </c>
      <c r="D25" s="447" t="s">
        <v>694</v>
      </c>
      <c r="E25" s="379">
        <v>0.5</v>
      </c>
      <c r="F25" s="491" t="s">
        <v>167</v>
      </c>
      <c r="G25" s="90" t="str">
        <f>+IF(AND(ISBLANK(E25),ISBLANK(F25)),"Introducir Meta e Resultado",IF(ISBLANK(E25),"Introducir Meta",IF(ISBLANK(F25),"Introducir Resultado",IF(F25&gt;=E25,"No procede","Meta Non Conseguida"))))</f>
        <v>No procede</v>
      </c>
      <c r="I25" s="379"/>
      <c r="J25" s="384"/>
      <c r="K25" s="90" t="str">
        <f t="shared" ref="K25" si="8">+IF(AND(ISBLANK(I25),ISBLANK(J25)),"Introducir Meta e Resultado",IF(ISBLANK(I25),"Introducir Meta",IF(ISBLANK(J25),"Introducir Resultado",IF(J25&gt;=I25,"Meta Conseguida","Meta Non Conseguida"))))</f>
        <v>Introducir Meta e Resultado</v>
      </c>
      <c r="M25" s="379"/>
      <c r="N25" s="384"/>
      <c r="O25" s="90" t="str">
        <f t="shared" ref="O25" si="9">+IF(AND(ISBLANK(M25),ISBLANK(N25)),"Introducir Meta e Resultado",IF(ISBLANK(M25),"Introducir Meta",IF(ISBLANK(N25),"Introducir Resultado",IF(N25&gt;=M25,"Meta Conseguida","Meta Non Conseguida"))))</f>
        <v>Introducir Meta e Resultado</v>
      </c>
    </row>
    <row r="26" spans="1:15" ht="55.2">
      <c r="A26" s="56" t="s">
        <v>80</v>
      </c>
      <c r="B26" s="93" t="s">
        <v>191</v>
      </c>
      <c r="C26" s="93" t="s">
        <v>150</v>
      </c>
      <c r="D26" s="447" t="s">
        <v>445</v>
      </c>
      <c r="E26" s="385">
        <v>0.2</v>
      </c>
      <c r="F26" s="384" t="s">
        <v>167</v>
      </c>
      <c r="G26" s="90" t="str">
        <f>+IF(AND(ISBLANK(E26),ISBLANK(F26)),"Introducir Meta e Resultado",IF(ISBLANK(E26),"Introducir Meta",IF(ISBLANK(F26),"Introducir Resultado",IF(F26&gt;=E26,"Meta Conseguida","Meta Non Conseguida"))))</f>
        <v>Meta Conseguida</v>
      </c>
      <c r="H26" s="283"/>
      <c r="I26" s="385"/>
      <c r="J26" s="384"/>
      <c r="K26" s="90" t="str">
        <f>+IF(AND(ISBLANK(I26),ISBLANK(J26)),"Introducir Meta e Resultado",IF(ISBLANK(I26),"Introducir Meta",IF(ISBLANK(J26),"Introducir Resultado",IF(J26&lt;=I26,"Meta Conseguida","Meta Non Conseguida"))))</f>
        <v>Introducir Meta e Resultado</v>
      </c>
      <c r="M26" s="385"/>
      <c r="N26" s="384"/>
      <c r="O26" s="90" t="str">
        <f>+IF(AND(ISBLANK(M26),ISBLANK(N26)),"Introducir Meta e Resultado",IF(ISBLANK(M26),"Introducir Meta",IF(ISBLANK(N26),"Introducir Resultado",IF(N26&lt;=M26,"Meta Conseguida","Meta Non Conseguida"))))</f>
        <v>Introducir Meta e Resultado</v>
      </c>
    </row>
    <row r="27" spans="1:15" ht="69">
      <c r="A27" s="56" t="s">
        <v>81</v>
      </c>
      <c r="B27" s="93" t="s">
        <v>89</v>
      </c>
      <c r="C27" s="93" t="s">
        <v>150</v>
      </c>
      <c r="D27" s="447" t="s">
        <v>694</v>
      </c>
      <c r="E27" s="379">
        <v>0.8</v>
      </c>
      <c r="F27" s="384">
        <v>1</v>
      </c>
      <c r="G27" s="90" t="str">
        <f>+IF(AND(ISBLANK(E27),ISBLANK(F27)),"Introducir Meta e Resultado",IF(ISBLANK(E27),"Introducir Meta",IF(ISBLANK(F27),"Introducir Resultado",IF(F27&gt;=E27,"Meta Conseguida","Meta Non Conseguida"))))</f>
        <v>Meta Conseguida</v>
      </c>
      <c r="I27" s="379"/>
      <c r="J27" s="384"/>
      <c r="K27" s="90" t="str">
        <f t="shared" ref="K27:K30" si="10">+IF(AND(ISBLANK(I27),ISBLANK(J27)),"Introducir Meta e Resultado",IF(ISBLANK(I27),"Introducir Meta",IF(ISBLANK(J27),"Introducir Resultado",IF(J27&gt;=I27,"Meta Conseguida","Meta Non Conseguida"))))</f>
        <v>Introducir Meta e Resultado</v>
      </c>
      <c r="M27" s="379"/>
      <c r="N27" s="384"/>
      <c r="O27" s="90" t="str">
        <f t="shared" ref="O27:O30" si="11">+IF(AND(ISBLANK(M27),ISBLANK(N27)),"Introducir Meta e Resultado",IF(ISBLANK(M27),"Introducir Meta",IF(ISBLANK(N27),"Introducir Resultado",IF(N27&gt;=M27,"Meta Conseguida","Meta Non Conseguida"))))</f>
        <v>Introducir Meta e Resultado</v>
      </c>
    </row>
    <row r="28" spans="1:15" ht="55.2">
      <c r="A28" s="56" t="s">
        <v>82</v>
      </c>
      <c r="B28" s="93" t="s">
        <v>215</v>
      </c>
      <c r="C28" s="93" t="s">
        <v>150</v>
      </c>
      <c r="D28" s="468" t="s">
        <v>446</v>
      </c>
      <c r="E28" s="379">
        <v>0.55000000000000004</v>
      </c>
      <c r="F28" s="384">
        <v>0.86363636363636398</v>
      </c>
      <c r="G28" s="90" t="str">
        <f t="shared" ref="G28:G29" si="12">+IF(AND(ISBLANK(E28),ISBLANK(F28)),"Introducir Meta e Resultado",IF(ISBLANK(E28),"Introducir Meta",IF(ISBLANK(F28),"Introducir Resultado",IF(F28&gt;=E28,"Meta Conseguida","Meta Non Conseguida"))))</f>
        <v>Meta Conseguida</v>
      </c>
      <c r="I28" s="379"/>
      <c r="J28" s="384"/>
      <c r="K28" s="90" t="str">
        <f t="shared" si="10"/>
        <v>Introducir Meta e Resultado</v>
      </c>
      <c r="M28" s="379"/>
      <c r="N28" s="384"/>
      <c r="O28" s="90" t="str">
        <f t="shared" si="11"/>
        <v>Introducir Meta e Resultado</v>
      </c>
    </row>
    <row r="29" spans="1:15" ht="55.2">
      <c r="A29" s="56" t="s">
        <v>83</v>
      </c>
      <c r="B29" s="93" t="s">
        <v>90</v>
      </c>
      <c r="C29" s="93" t="s">
        <v>150</v>
      </c>
      <c r="D29" s="447" t="s">
        <v>447</v>
      </c>
      <c r="E29" s="379">
        <v>0.85</v>
      </c>
      <c r="F29" s="384">
        <v>0.97435897435897401</v>
      </c>
      <c r="G29" s="90" t="str">
        <f t="shared" si="12"/>
        <v>Meta Conseguida</v>
      </c>
      <c r="I29" s="379"/>
      <c r="J29" s="384"/>
      <c r="K29" s="90" t="str">
        <f t="shared" si="10"/>
        <v>Introducir Meta e Resultado</v>
      </c>
      <c r="M29" s="379"/>
      <c r="N29" s="384"/>
      <c r="O29" s="90" t="str">
        <f t="shared" si="11"/>
        <v>Introducir Meta e Resultado</v>
      </c>
    </row>
    <row r="30" spans="1:15" ht="55.2">
      <c r="A30" s="56" t="s">
        <v>84</v>
      </c>
      <c r="B30" s="93" t="s">
        <v>91</v>
      </c>
      <c r="C30" s="93" t="s">
        <v>150</v>
      </c>
      <c r="D30" s="447" t="s">
        <v>448</v>
      </c>
      <c r="E30" s="379"/>
      <c r="F30" s="384">
        <v>0.88636363636363602</v>
      </c>
      <c r="G30" s="90" t="str">
        <f>+IF(AND(ISBLANK(E30),ISBLANK(F30)),"Introducir Meta e Resultado",IF(ISBLANK(E30),"No hay Meta",IF(ISBLANK(F30),"Introducir Resultado",IF(F30&gt;=E30,"Meta Conseguida","Meta Non Conseguida"))))</f>
        <v>No hay Meta</v>
      </c>
      <c r="I30" s="379"/>
      <c r="J30" s="384"/>
      <c r="K30" s="90" t="str">
        <f t="shared" si="10"/>
        <v>Introducir Meta e Resultado</v>
      </c>
      <c r="M30" s="379"/>
      <c r="N30" s="384"/>
      <c r="O30" s="90" t="str">
        <f t="shared" si="11"/>
        <v>Introducir Meta e Resultado</v>
      </c>
    </row>
    <row r="31" spans="1:15" ht="41.4">
      <c r="A31" s="56" t="s">
        <v>85</v>
      </c>
      <c r="B31" s="93" t="s">
        <v>267</v>
      </c>
      <c r="C31" s="93" t="s">
        <v>150</v>
      </c>
      <c r="D31" s="448" t="s">
        <v>182</v>
      </c>
      <c r="E31" s="386" t="s">
        <v>167</v>
      </c>
      <c r="F31" s="387" t="s">
        <v>167</v>
      </c>
      <c r="G31" s="201" t="s">
        <v>167</v>
      </c>
      <c r="I31" s="386" t="s">
        <v>167</v>
      </c>
      <c r="J31" s="387" t="s">
        <v>167</v>
      </c>
      <c r="K31" s="201" t="s">
        <v>167</v>
      </c>
      <c r="M31" s="386" t="s">
        <v>167</v>
      </c>
      <c r="N31" s="387" t="s">
        <v>167</v>
      </c>
      <c r="O31" s="201" t="s">
        <v>167</v>
      </c>
    </row>
    <row r="32" spans="1:15" ht="41.4">
      <c r="A32" s="56" t="s">
        <v>86</v>
      </c>
      <c r="B32" s="93" t="s">
        <v>318</v>
      </c>
      <c r="C32" s="93" t="s">
        <v>150</v>
      </c>
      <c r="D32" s="447" t="s">
        <v>688</v>
      </c>
      <c r="E32" s="379"/>
      <c r="F32" s="384">
        <f>+MIN(Anexos!$R$606:$R$700)</f>
        <v>0.66666666666666696</v>
      </c>
      <c r="G32" s="90" t="str">
        <f>+IF(AND(ISBLANK(E32),ISBLANK(F32)),"Introducir Meta e Resultado",IF(ISBLANK(E32),"No hay Meta",IF(ISBLANK(F32),"Introducir Resultado",IF(F32&gt;=E32,"Meta Conseguida","Meta Non Conseguida"))))</f>
        <v>No hay Meta</v>
      </c>
      <c r="I32" s="379"/>
      <c r="J32" s="384">
        <f>+MIN(Anexos!$AR$606:$AR$700)</f>
        <v>0</v>
      </c>
      <c r="K32" s="90" t="str">
        <f t="shared" ref="K32" si="13">+IF(AND(ISBLANK(I32),ISBLANK(J32)),"Introducir Meta e Resultado",IF(ISBLANK(I32),"Introducir Meta",IF(ISBLANK(J32),"Introducir Resultado",IF(J32&gt;=I32,"Meta Conseguida","Meta Non Conseguida"))))</f>
        <v>Introducir Meta</v>
      </c>
      <c r="M32" s="379"/>
      <c r="N32" s="384">
        <f>+MIN(Anexos!$BR$606:$BR$700)</f>
        <v>0</v>
      </c>
      <c r="O32" s="90" t="str">
        <f t="shared" ref="O32:O33" si="14">+IF(AND(ISBLANK(M32),ISBLANK(N32)),"Introducir Meta e Resultado",IF(ISBLANK(M32),"Introducir Meta",IF(ISBLANK(N32),"Introducir Resultado",IF(N32&gt;=M32,"Meta Conseguida","Meta Non Conseguida"))))</f>
        <v>Introducir Meta</v>
      </c>
    </row>
    <row r="33" spans="1:15" ht="55.2">
      <c r="A33" s="56" t="s">
        <v>159</v>
      </c>
      <c r="B33" s="93" t="s">
        <v>684</v>
      </c>
      <c r="C33" s="93" t="s">
        <v>150</v>
      </c>
      <c r="D33" s="447" t="s">
        <v>685</v>
      </c>
      <c r="E33" s="388"/>
      <c r="F33" s="384">
        <f>Anexos!$V$603</f>
        <v>1</v>
      </c>
      <c r="G33" s="90" t="str">
        <f>+IF(AND(ISBLANK(E33),ISBLANK(F33)),"Introducir Meta e Resultado",IF(ISBLANK(E33),"No hay Meta",IF(ISBLANK(F33),"Introducir Resultado",IF(F33&gt;=E33,"Meta Conseguida","Meta Non Conseguida"))))</f>
        <v>No hay Meta</v>
      </c>
      <c r="H33" s="283"/>
      <c r="I33" s="388"/>
      <c r="J33" s="384">
        <f>Anexos!$AV$603</f>
        <v>0</v>
      </c>
      <c r="K33" s="90" t="str">
        <f>+IF(AND(ISBLANK(I33),ISBLANK(J33)),"Introducir Meta e Resultado",IF(ISBLANK(I33),"Introducir Meta",IF(ISBLANK(J33),"Introducir Resultado",IF(J33&gt;=I33,"Meta Conseguida","Meta Non Conseguida"))))</f>
        <v>Introducir Meta</v>
      </c>
      <c r="M33" s="388"/>
      <c r="N33" s="384">
        <f>Anexos!$BV$603</f>
        <v>0</v>
      </c>
      <c r="O33" s="90" t="str">
        <f t="shared" si="14"/>
        <v>Introducir Meta</v>
      </c>
    </row>
    <row r="34" spans="1:15" ht="41.4">
      <c r="A34" s="56" t="s">
        <v>160</v>
      </c>
      <c r="B34" s="93" t="s">
        <v>163</v>
      </c>
      <c r="C34" s="93" t="s">
        <v>150</v>
      </c>
      <c r="D34" s="448" t="s">
        <v>183</v>
      </c>
      <c r="E34" s="386" t="s">
        <v>167</v>
      </c>
      <c r="F34" s="387" t="s">
        <v>167</v>
      </c>
      <c r="G34" s="201" t="s">
        <v>167</v>
      </c>
      <c r="I34" s="386" t="s">
        <v>167</v>
      </c>
      <c r="J34" s="387" t="s">
        <v>167</v>
      </c>
      <c r="K34" s="201" t="s">
        <v>167</v>
      </c>
      <c r="M34" s="386" t="s">
        <v>167</v>
      </c>
      <c r="N34" s="387" t="s">
        <v>167</v>
      </c>
      <c r="O34" s="201" t="s">
        <v>167</v>
      </c>
    </row>
    <row r="35" spans="1:15" ht="27.6">
      <c r="A35" s="56" t="s">
        <v>161</v>
      </c>
      <c r="B35" s="93" t="s">
        <v>319</v>
      </c>
      <c r="C35" s="93" t="s">
        <v>150</v>
      </c>
      <c r="D35" s="447" t="s">
        <v>689</v>
      </c>
      <c r="E35" s="379"/>
      <c r="F35" s="384">
        <f>+MIN(Anexos!$Q$606:$Q$700)</f>
        <v>0.8</v>
      </c>
      <c r="G35" s="90" t="str">
        <f>+IF(AND(ISBLANK(E35),ISBLANK(F35)),"Introducir Meta e Resultado",IF(ISBLANK(E35),"No hay Meta",IF(ISBLANK(F35),"Introducir Resultado",IF(F35&gt;=E35,"Meta Conseguida","Meta Non Conseguida"))))</f>
        <v>No hay Meta</v>
      </c>
      <c r="H35" s="283"/>
      <c r="I35" s="379"/>
      <c r="J35" s="384">
        <f>+MIN(Anexos!$AQ$606:$AQ$700)</f>
        <v>0</v>
      </c>
      <c r="K35" s="90" t="str">
        <f>+IF(AND(ISBLANK(I35),ISBLANK(J35)),"Introducir Meta e Resultado",IF(ISBLANK(I35),"Introducir Meta",IF(ISBLANK(J35),"Introducir Resultado",IF(J35&gt;=I35,"Meta Conseguida","Meta Non Conseguida"))))</f>
        <v>Introducir Meta</v>
      </c>
      <c r="M35" s="379"/>
      <c r="N35" s="384">
        <f>+MIN(Anexos!$BQ$606:$BQ$700)</f>
        <v>0</v>
      </c>
      <c r="O35" s="90" t="str">
        <f t="shared" ref="O35:O36" si="15">+IF(AND(ISBLANK(M35),ISBLANK(N35)),"Introducir Meta e Resultado",IF(ISBLANK(M35),"Introducir Meta",IF(ISBLANK(N35),"Introducir Resultado",IF(N35&gt;=M35,"Meta Conseguida","Meta Non Conseguida"))))</f>
        <v>Introducir Meta</v>
      </c>
    </row>
    <row r="36" spans="1:15" ht="55.2">
      <c r="A36" s="57" t="s">
        <v>162</v>
      </c>
      <c r="B36" s="94" t="s">
        <v>686</v>
      </c>
      <c r="C36" s="94" t="s">
        <v>150</v>
      </c>
      <c r="D36" s="449" t="s">
        <v>687</v>
      </c>
      <c r="E36" s="388"/>
      <c r="F36" s="384">
        <f>Anexos!$U$603</f>
        <v>0.91304347826086951</v>
      </c>
      <c r="G36" s="90" t="str">
        <f>+IF(AND(ISBLANK(E36),ISBLANK(F36)),"Introducir Meta e Resultado",IF(ISBLANK(E36),"No hay Meta",IF(ISBLANK(F36),"Introducir Resultado",IF(F36&gt;=E36,"Meta Conseguida","Meta Non Conseguida"))))</f>
        <v>No hay Meta</v>
      </c>
      <c r="H36" s="283"/>
      <c r="I36" s="388"/>
      <c r="J36" s="384">
        <f>Anexos!$AU$603</f>
        <v>0</v>
      </c>
      <c r="K36" s="90" t="str">
        <f>+IF(AND(ISBLANK(I36),ISBLANK(J36)),"Introducir Meta e Resultado",IF(ISBLANK(I36),"Introducir Meta",IF(ISBLANK(J36),"Introducir Resultado",IF(J36&gt;=I36,"Meta Conseguida","Meta Non Conseguida"))))</f>
        <v>Introducir Meta</v>
      </c>
      <c r="M36" s="388"/>
      <c r="N36" s="384">
        <f>Anexos!$BU$603</f>
        <v>0</v>
      </c>
      <c r="O36" s="90" t="str">
        <f t="shared" si="15"/>
        <v>Introducir Meta</v>
      </c>
    </row>
    <row r="37" spans="1:15" ht="36">
      <c r="A37" s="105" t="s">
        <v>15</v>
      </c>
      <c r="B37" s="99" t="s">
        <v>92</v>
      </c>
      <c r="C37" s="99" t="s">
        <v>306</v>
      </c>
      <c r="D37" s="444" t="s">
        <v>348</v>
      </c>
      <c r="E37" s="445">
        <f>+COUNTA(E38:E40)</f>
        <v>3</v>
      </c>
      <c r="F37" s="446">
        <f>+COUNTIF(G38:G40,"Meta Conseguida")</f>
        <v>3</v>
      </c>
      <c r="G37" s="92" t="str">
        <f>+IF(F37=0,"Ningunha Meta Alcanzada",IF(F37&gt;=E37,"Meta Totalmente Alcanzada",IF(F37&gt;0,"Meta Parcialmente Alcanzada")))</f>
        <v>Meta Totalmente Alcanzada</v>
      </c>
      <c r="H37" s="283"/>
      <c r="I37" s="445">
        <f>+COUNTA(I38:I40)</f>
        <v>0</v>
      </c>
      <c r="J37" s="446">
        <f>+COUNTIF(K38:K40,"Meta Conseguida")</f>
        <v>0</v>
      </c>
      <c r="K37" s="92" t="str">
        <f>+IF(J37=0,"Ningunha Meta Alcanzada",IF(J37&gt;=I37,"Meta Totalmente Alcanzada",IF(J37&gt;0,"Meta Parcialmente Alcanzada")))</f>
        <v>Ningunha Meta Alcanzada</v>
      </c>
      <c r="M37" s="445">
        <f>+COUNTA(M38:M40)</f>
        <v>0</v>
      </c>
      <c r="N37" s="446">
        <f>+COUNTIF(O38:O40,"Meta Conseguida")</f>
        <v>0</v>
      </c>
      <c r="O37" s="92" t="str">
        <f>+IF(N37=0,"Ningunha Meta Alcanzada",IF(N37&gt;=M37,"Meta Totalmente Alcanzada",IF(N37&gt;0,"Meta Parcialmente Alcanzada")))</f>
        <v>Ningunha Meta Alcanzada</v>
      </c>
    </row>
    <row r="38" spans="1:15" ht="69">
      <c r="A38" s="56" t="s">
        <v>93</v>
      </c>
      <c r="B38" s="93" t="s">
        <v>170</v>
      </c>
      <c r="C38" s="93" t="s">
        <v>306</v>
      </c>
      <c r="D38" s="447" t="s">
        <v>449</v>
      </c>
      <c r="E38" s="379" t="s">
        <v>167</v>
      </c>
      <c r="F38" s="384" t="s">
        <v>167</v>
      </c>
      <c r="G38" s="90" t="str">
        <f t="shared" ref="G38:G40" si="16">+IF(AND(ISBLANK(E38),ISBLANK(F38)),"Introducir Meta e Resultado",IF(ISBLANK(E38),"Introducir Meta",IF(ISBLANK(F38),"Introducir Resultado",IF(F38&gt;=E38,"Meta Conseguida","Meta Non Conseguida"))))</f>
        <v>Meta Conseguida</v>
      </c>
      <c r="I38" s="379"/>
      <c r="J38" s="384"/>
      <c r="K38" s="90" t="str">
        <f t="shared" ref="K38:K40" si="17">+IF(AND(ISBLANK(I38),ISBLANK(J38)),"Introducir Meta e Resultado",IF(ISBLANK(I38),"Introducir Meta",IF(ISBLANK(J38),"Introducir Resultado",IF(J38&gt;=I38,"Meta Conseguida","Meta Non Conseguida"))))</f>
        <v>Introducir Meta e Resultado</v>
      </c>
      <c r="M38" s="379"/>
      <c r="N38" s="384"/>
      <c r="O38" s="90" t="str">
        <f t="shared" ref="O38:O40" si="18">+IF(AND(ISBLANK(M38),ISBLANK(N38)),"Introducir Meta e Resultado",IF(ISBLANK(M38),"Introducir Meta",IF(ISBLANK(N38),"Introducir Resultado",IF(N38&gt;=M38,"Meta Conseguida","Meta Non Conseguida"))))</f>
        <v>Introducir Meta e Resultado</v>
      </c>
    </row>
    <row r="39" spans="1:15" ht="69">
      <c r="A39" s="56" t="s">
        <v>94</v>
      </c>
      <c r="B39" s="93" t="s">
        <v>171</v>
      </c>
      <c r="C39" s="93" t="s">
        <v>306</v>
      </c>
      <c r="D39" s="447" t="s">
        <v>449</v>
      </c>
      <c r="E39" s="379" t="s">
        <v>167</v>
      </c>
      <c r="F39" s="384" t="s">
        <v>167</v>
      </c>
      <c r="G39" s="90" t="str">
        <f t="shared" si="16"/>
        <v>Meta Conseguida</v>
      </c>
      <c r="I39" s="379"/>
      <c r="J39" s="384"/>
      <c r="K39" s="90" t="str">
        <f t="shared" si="17"/>
        <v>Introducir Meta e Resultado</v>
      </c>
      <c r="M39" s="379"/>
      <c r="N39" s="384"/>
      <c r="O39" s="90" t="str">
        <f t="shared" si="18"/>
        <v>Introducir Meta e Resultado</v>
      </c>
    </row>
    <row r="40" spans="1:15" ht="69">
      <c r="A40" s="56" t="s">
        <v>95</v>
      </c>
      <c r="B40" s="93" t="s">
        <v>172</v>
      </c>
      <c r="C40" s="93" t="s">
        <v>306</v>
      </c>
      <c r="D40" s="447" t="s">
        <v>450</v>
      </c>
      <c r="E40" s="379" t="s">
        <v>167</v>
      </c>
      <c r="F40" s="384" t="s">
        <v>167</v>
      </c>
      <c r="G40" s="90" t="str">
        <f t="shared" si="16"/>
        <v>Meta Conseguida</v>
      </c>
      <c r="I40" s="379"/>
      <c r="J40" s="384"/>
      <c r="K40" s="90" t="str">
        <f t="shared" si="17"/>
        <v>Introducir Meta e Resultado</v>
      </c>
      <c r="M40" s="379"/>
      <c r="N40" s="384"/>
      <c r="O40" s="90" t="str">
        <f t="shared" si="18"/>
        <v>Introducir Meta e Resultado</v>
      </c>
    </row>
    <row r="41" spans="1:15" ht="55.2">
      <c r="A41" s="106" t="s">
        <v>18</v>
      </c>
      <c r="B41" s="107" t="s">
        <v>40</v>
      </c>
      <c r="C41" s="107" t="s">
        <v>150</v>
      </c>
      <c r="D41" s="450" t="s">
        <v>451</v>
      </c>
      <c r="E41" s="389" t="s">
        <v>167</v>
      </c>
      <c r="F41" s="390" t="s">
        <v>167</v>
      </c>
      <c r="G41" s="95" t="str">
        <f>+IF(ISBLANK(F41),"Introducir Resultado","Indicador Completado")</f>
        <v>Indicador Completado</v>
      </c>
      <c r="H41" s="283"/>
      <c r="I41" s="389" t="s">
        <v>167</v>
      </c>
      <c r="J41" s="390"/>
      <c r="K41" s="95" t="str">
        <f>+IF(ISBLANK(J41),"Introducir Resultado","Indicador Completado")</f>
        <v>Introducir Resultado</v>
      </c>
      <c r="M41" s="389" t="s">
        <v>167</v>
      </c>
      <c r="N41" s="390"/>
      <c r="O41" s="95" t="str">
        <f>+IF(ISBLANK(N41),"Introducir Resultado","Indicador Completado")</f>
        <v>Introducir Resultado</v>
      </c>
    </row>
    <row r="42" spans="1:15" ht="27.6">
      <c r="A42" s="106" t="s">
        <v>19</v>
      </c>
      <c r="B42" s="107" t="s">
        <v>130</v>
      </c>
      <c r="C42" s="107" t="s">
        <v>11</v>
      </c>
      <c r="D42" s="451" t="s">
        <v>323</v>
      </c>
      <c r="E42" s="391" t="s">
        <v>167</v>
      </c>
      <c r="F42" s="392" t="s">
        <v>167</v>
      </c>
      <c r="G42" s="178" t="s">
        <v>167</v>
      </c>
      <c r="H42" s="283"/>
      <c r="I42" s="391" t="s">
        <v>167</v>
      </c>
      <c r="J42" s="392" t="s">
        <v>167</v>
      </c>
      <c r="K42" s="178" t="s">
        <v>167</v>
      </c>
      <c r="M42" s="391" t="s">
        <v>167</v>
      </c>
      <c r="N42" s="392" t="s">
        <v>167</v>
      </c>
      <c r="O42" s="178" t="s">
        <v>167</v>
      </c>
    </row>
    <row r="43" spans="1:15" s="53" customFormat="1" ht="18.75" customHeight="1">
      <c r="A43" s="174"/>
      <c r="B43" s="23"/>
      <c r="C43" s="23"/>
      <c r="D43" s="452"/>
      <c r="E43" s="349"/>
      <c r="F43" s="393"/>
      <c r="G43" s="27"/>
      <c r="H43" s="2"/>
      <c r="I43" s="349"/>
      <c r="J43" s="393"/>
      <c r="K43" s="27"/>
      <c r="L43" s="2"/>
      <c r="M43" s="349"/>
      <c r="N43" s="393"/>
      <c r="O43" s="27"/>
    </row>
    <row r="44" spans="1:15" ht="18.75" customHeight="1">
      <c r="A44" s="58" t="s">
        <v>20</v>
      </c>
      <c r="B44" s="37"/>
      <c r="C44" s="37"/>
      <c r="D44" s="453"/>
      <c r="E44" s="351"/>
      <c r="F44" s="351"/>
      <c r="G44" s="39"/>
      <c r="H44" s="53"/>
      <c r="I44" s="351"/>
      <c r="J44" s="351"/>
      <c r="K44" s="39"/>
      <c r="L44" s="53"/>
      <c r="M44" s="351"/>
      <c r="N44" s="351"/>
      <c r="O44" s="39"/>
    </row>
    <row r="45" spans="1:15" ht="42" customHeight="1">
      <c r="A45" s="174"/>
      <c r="B45" s="175"/>
      <c r="C45" s="175"/>
      <c r="D45" s="454"/>
      <c r="E45" s="393"/>
      <c r="F45" s="393"/>
      <c r="G45" s="27"/>
      <c r="I45" s="393"/>
      <c r="J45" s="393"/>
      <c r="K45" s="27"/>
      <c r="M45" s="393"/>
      <c r="N45" s="393"/>
      <c r="O45" s="27"/>
    </row>
    <row r="46" spans="1:15" ht="36">
      <c r="A46" s="105" t="s">
        <v>132</v>
      </c>
      <c r="B46" s="99" t="s">
        <v>324</v>
      </c>
      <c r="C46" s="99" t="s">
        <v>45</v>
      </c>
      <c r="D46" s="455" t="s">
        <v>349</v>
      </c>
      <c r="E46" s="456">
        <f>+COUNTA(E47:E51)</f>
        <v>5</v>
      </c>
      <c r="F46" s="446">
        <f>+COUNTIF(G47:G51,"Meta Conseguida")</f>
        <v>5</v>
      </c>
      <c r="G46" s="92" t="str">
        <f>+IF(F46=0,"Ningunha Meta Alcanzada",IF(F46&gt;=E46,"Meta Totalmente Alcanzada",IF(F46&gt;0,"Meta Parcialmente Alcanzada")))</f>
        <v>Meta Totalmente Alcanzada</v>
      </c>
      <c r="H46" s="283"/>
      <c r="I46" s="456">
        <f>+COUNTA(I47:I51)</f>
        <v>0</v>
      </c>
      <c r="J46" s="446">
        <f>+COUNTIF(K47:K51,"Meta Conseguida")</f>
        <v>0</v>
      </c>
      <c r="K46" s="92" t="str">
        <f>+IF(J46=0,"Ningunha Meta Alcanzada",IF(J46&gt;=I46,"Meta Totalmente Alcanzada",IF(J46&gt;0,"Meta Parcialmente Alcanzada")))</f>
        <v>Ningunha Meta Alcanzada</v>
      </c>
      <c r="M46" s="456">
        <f>+COUNTA(M47:M51)</f>
        <v>0</v>
      </c>
      <c r="N46" s="446">
        <f>+COUNTIF(O47:O51,"Meta Conseguida")</f>
        <v>0</v>
      </c>
      <c r="O46" s="92" t="str">
        <f>+IF(N46=0,"Ningunha Meta Alcanzada",IF(N46&gt;=M46,"Meta Totalmente Alcanzada",IF(N46&gt;0,"Meta Parcialmente Alcanzada")))</f>
        <v>Ningunha Meta Alcanzada</v>
      </c>
    </row>
    <row r="47" spans="1:15" ht="82.8">
      <c r="A47" s="59" t="s">
        <v>133</v>
      </c>
      <c r="B47" s="93" t="s">
        <v>199</v>
      </c>
      <c r="C47" s="93" t="s">
        <v>45</v>
      </c>
      <c r="D47" s="457" t="s">
        <v>452</v>
      </c>
      <c r="E47" s="483">
        <v>3</v>
      </c>
      <c r="F47" s="484">
        <v>4</v>
      </c>
      <c r="G47" s="90" t="str">
        <f t="shared" ref="G47:G51" si="19">+IF(AND(ISBLANK(E47),ISBLANK(F47)),"Introducir Meta e Resultado",IF(ISBLANK(E47),"Introducir Meta",IF(ISBLANK(F47),"Introducir Resultado",IF(F47&gt;=E47,"Meta Conseguida","Meta Non Conseguida"))))</f>
        <v>Meta Conseguida</v>
      </c>
      <c r="H47" s="283"/>
      <c r="I47" s="483"/>
      <c r="J47" s="484"/>
      <c r="K47" s="90" t="str">
        <f t="shared" ref="K47:K51" si="20">+IF(AND(ISBLANK(I47),ISBLANK(J47)),"Introducir Meta e Resultado",IF(ISBLANK(I47),"Introducir Meta",IF(ISBLANK(J47),"Introducir Resultado",IF(J47&gt;=I47,"Meta Conseguida","Meta Non Conseguida"))))</f>
        <v>Introducir Meta e Resultado</v>
      </c>
      <c r="M47" s="483"/>
      <c r="N47" s="484"/>
      <c r="O47" s="90" t="str">
        <f t="shared" ref="O47:O51" si="21">+IF(AND(ISBLANK(M47),ISBLANK(N47)),"Introducir Meta e Resultado",IF(ISBLANK(M47),"Introducir Meta",IF(ISBLANK(N47),"Introducir Resultado",IF(N47&gt;=M47,"Meta Conseguida","Meta Non Conseguida"))))</f>
        <v>Introducir Meta e Resultado</v>
      </c>
    </row>
    <row r="48" spans="1:15" ht="110.4">
      <c r="A48" s="59" t="s">
        <v>134</v>
      </c>
      <c r="B48" s="93" t="s">
        <v>190</v>
      </c>
      <c r="C48" s="93" t="s">
        <v>45</v>
      </c>
      <c r="D48" s="457" t="s">
        <v>453</v>
      </c>
      <c r="E48" s="485">
        <v>3.7</v>
      </c>
      <c r="F48" s="484" t="s">
        <v>167</v>
      </c>
      <c r="G48" s="90" t="str">
        <f t="shared" si="19"/>
        <v>Meta Conseguida</v>
      </c>
      <c r="H48" s="283"/>
      <c r="I48" s="485"/>
      <c r="J48" s="484"/>
      <c r="K48" s="90" t="str">
        <f t="shared" si="20"/>
        <v>Introducir Meta e Resultado</v>
      </c>
      <c r="M48" s="485"/>
      <c r="N48" s="484"/>
      <c r="O48" s="90" t="str">
        <f t="shared" si="21"/>
        <v>Introducir Meta e Resultado</v>
      </c>
    </row>
    <row r="49" spans="1:15" ht="82.8">
      <c r="A49" s="59" t="s">
        <v>135</v>
      </c>
      <c r="B49" s="93" t="s">
        <v>325</v>
      </c>
      <c r="C49" s="93" t="s">
        <v>45</v>
      </c>
      <c r="D49" s="457" t="s">
        <v>454</v>
      </c>
      <c r="E49" s="485">
        <v>3</v>
      </c>
      <c r="F49" s="484" t="s">
        <v>167</v>
      </c>
      <c r="G49" s="90" t="str">
        <f t="shared" si="19"/>
        <v>Meta Conseguida</v>
      </c>
      <c r="H49" s="283"/>
      <c r="I49" s="485"/>
      <c r="J49" s="484"/>
      <c r="K49" s="90" t="str">
        <f t="shared" si="20"/>
        <v>Introducir Meta e Resultado</v>
      </c>
      <c r="M49" s="485"/>
      <c r="N49" s="484"/>
      <c r="O49" s="90" t="str">
        <f t="shared" si="21"/>
        <v>Introducir Meta e Resultado</v>
      </c>
    </row>
    <row r="50" spans="1:15" ht="110.4">
      <c r="A50" s="59" t="s">
        <v>136</v>
      </c>
      <c r="B50" s="93" t="s">
        <v>386</v>
      </c>
      <c r="C50" s="93" t="s">
        <v>45</v>
      </c>
      <c r="D50" s="458" t="s">
        <v>455</v>
      </c>
      <c r="E50" s="485">
        <v>3</v>
      </c>
      <c r="F50" s="484">
        <v>3.0333333333333332</v>
      </c>
      <c r="G50" s="90" t="str">
        <f t="shared" ref="G50" si="22">+IF(AND(ISBLANK(E50),ISBLANK(F50)),"Introducir Meta e Resultado",IF(ISBLANK(E50),"Introducir Meta",IF(ISBLANK(F50),"Introducir Resultado",IF(F50&gt;=E50,"Meta Conseguida","Meta Non Conseguida"))))</f>
        <v>Meta Conseguida</v>
      </c>
      <c r="H50" s="283"/>
      <c r="I50" s="485"/>
      <c r="J50" s="484"/>
      <c r="K50" s="90" t="str">
        <f t="shared" ref="K50" si="23">+IF(AND(ISBLANK(I50),ISBLANK(J50)),"Introducir Meta e Resultado",IF(ISBLANK(I50),"Introducir Meta",IF(ISBLANK(J50),"Introducir Resultado",IF(J50&gt;=I50,"Meta Conseguida","Meta Non Conseguida"))))</f>
        <v>Introducir Meta e Resultado</v>
      </c>
      <c r="M50" s="485"/>
      <c r="N50" s="484"/>
      <c r="O50" s="90" t="str">
        <f t="shared" ref="O50" si="24">+IF(AND(ISBLANK(M50),ISBLANK(N50)),"Introducir Meta e Resultado",IF(ISBLANK(M50),"Introducir Meta",IF(ISBLANK(N50),"Introducir Resultado",IF(N50&gt;=M50,"Meta Conseguida","Meta Non Conseguida"))))</f>
        <v>Introducir Meta e Resultado</v>
      </c>
    </row>
    <row r="51" spans="1:15" ht="82.8">
      <c r="A51" s="60" t="s">
        <v>436</v>
      </c>
      <c r="B51" s="94" t="s">
        <v>437</v>
      </c>
      <c r="C51" s="94" t="s">
        <v>45</v>
      </c>
      <c r="D51" s="458" t="s">
        <v>456</v>
      </c>
      <c r="E51" s="486">
        <v>3</v>
      </c>
      <c r="F51" s="487" t="s">
        <v>167</v>
      </c>
      <c r="G51" s="91" t="str">
        <f t="shared" si="19"/>
        <v>Meta Conseguida</v>
      </c>
      <c r="H51" s="283"/>
      <c r="I51" s="486"/>
      <c r="J51" s="487"/>
      <c r="K51" s="91" t="str">
        <f t="shared" si="20"/>
        <v>Introducir Meta e Resultado</v>
      </c>
      <c r="M51" s="486"/>
      <c r="N51" s="487"/>
      <c r="O51" s="91" t="str">
        <f t="shared" si="21"/>
        <v>Introducir Meta e Resultado</v>
      </c>
    </row>
    <row r="52" spans="1:15" ht="55.2">
      <c r="A52" s="106" t="s">
        <v>98</v>
      </c>
      <c r="B52" s="107" t="s">
        <v>41</v>
      </c>
      <c r="C52" s="107" t="s">
        <v>150</v>
      </c>
      <c r="D52" s="450" t="s">
        <v>457</v>
      </c>
      <c r="E52" s="396">
        <v>0.2</v>
      </c>
      <c r="F52" s="348" t="s">
        <v>167</v>
      </c>
      <c r="G52" s="95" t="str">
        <f>+IF(AND(ISBLANK(E52),ISBLANK(F52)),"Introducir Meta e Resultado",IF(ISBLANK(E52),"Introducir Meta",IF(ISBLANK(F52),"Introducir Resultado",IF(F52&lt;=E52,"Meta Conseguida","No procede"))))</f>
        <v>No procede</v>
      </c>
      <c r="H52" s="283"/>
      <c r="I52" s="396"/>
      <c r="J52" s="348"/>
      <c r="K52" s="95" t="str">
        <f t="shared" ref="K52:K53" si="25">+IF(AND(ISBLANK(I52),ISBLANK(J52)),"Introducir Meta e Resultado",IF(ISBLANK(I52),"Introducir Meta",IF(ISBLANK(J52),"Introducir Resultado",IF(J52&lt;=I52,"Meta Conseguida","Meta Non Conseguida"))))</f>
        <v>Introducir Meta e Resultado</v>
      </c>
      <c r="M52" s="396"/>
      <c r="N52" s="348"/>
      <c r="O52" s="95" t="str">
        <f t="shared" ref="O52:O53" si="26">+IF(AND(ISBLANK(M52),ISBLANK(N52)),"Introducir Meta e Resultado",IF(ISBLANK(M52),"Introducir Meta",IF(ISBLANK(N52),"Introducir Resultado",IF(N52&lt;=M52,"Meta Conseguida","Meta Non Conseguida"))))</f>
        <v>Introducir Meta e Resultado</v>
      </c>
    </row>
    <row r="53" spans="1:15" ht="55.2">
      <c r="A53" s="106" t="s">
        <v>99</v>
      </c>
      <c r="B53" s="107" t="s">
        <v>42</v>
      </c>
      <c r="C53" s="107" t="s">
        <v>150</v>
      </c>
      <c r="D53" s="450" t="s">
        <v>458</v>
      </c>
      <c r="E53" s="396"/>
      <c r="F53" s="348" t="s">
        <v>167</v>
      </c>
      <c r="G53" s="95" t="str">
        <f>+IF(AND(ISBLANK(E53),ISBLANK(F53)),"Introducir Meta e Resultado",IF(ISBLANK(E53),"No hay Meta",IF(ISBLANK(F53),"Introducir Resultado",IF(F53&lt;=E53,"Meta Conseguida","Meta Non Conseguida"))))</f>
        <v>No hay Meta</v>
      </c>
      <c r="H53" s="283"/>
      <c r="I53" s="396"/>
      <c r="J53" s="348"/>
      <c r="K53" s="95" t="str">
        <f t="shared" si="25"/>
        <v>Introducir Meta e Resultado</v>
      </c>
      <c r="M53" s="396"/>
      <c r="N53" s="348"/>
      <c r="O53" s="95" t="str">
        <f t="shared" si="26"/>
        <v>Introducir Meta e Resultado</v>
      </c>
    </row>
    <row r="54" spans="1:15" ht="36">
      <c r="A54" s="105" t="s">
        <v>100</v>
      </c>
      <c r="B54" s="99" t="s">
        <v>21</v>
      </c>
      <c r="C54" s="99" t="s">
        <v>22</v>
      </c>
      <c r="D54" s="455" t="s">
        <v>350</v>
      </c>
      <c r="E54" s="456">
        <f>+COUNTA(E55:E58)</f>
        <v>4</v>
      </c>
      <c r="F54" s="446">
        <f>+COUNTIF(G55:G58,"Meta Conseguida")</f>
        <v>4</v>
      </c>
      <c r="G54" s="89" t="str">
        <f>+IF(F54=0,"Ningunha Meta Alcanzada",IF(F54&gt;=E54,"Meta Totalmente Alcanzada",IF(F54&gt;0,"Meta Parcialmente Alcanzada")))</f>
        <v>Meta Totalmente Alcanzada</v>
      </c>
      <c r="H54" s="283"/>
      <c r="I54" s="456">
        <f>+COUNTA(I55:I58)</f>
        <v>0</v>
      </c>
      <c r="J54" s="446">
        <f>+COUNTIF(K55:K58,"Meta Conseguida")</f>
        <v>0</v>
      </c>
      <c r="K54" s="89" t="str">
        <f>+IF(J54=0,"Ningunha Meta Alcanzada",IF(J54&gt;=I54,"Meta Totalmente Alcanzada",IF(J54&gt;0,"Meta Parcialmente Alcanzada")))</f>
        <v>Ningunha Meta Alcanzada</v>
      </c>
      <c r="M54" s="456">
        <f>+COUNTA(M55:M58)</f>
        <v>0</v>
      </c>
      <c r="N54" s="446">
        <f>+COUNTIF(O55:O58,"Meta Conseguida")</f>
        <v>0</v>
      </c>
      <c r="O54" s="89" t="str">
        <f>+IF(N54=0,"Ningunha Meta Alcanzada",IF(N54&gt;=M54,"Meta Totalmente Alcanzada",IF(N54&gt;0,"Meta Parcialmente Alcanzada")))</f>
        <v>Ningunha Meta Alcanzada</v>
      </c>
    </row>
    <row r="55" spans="1:15" ht="82.8">
      <c r="A55" s="59" t="s">
        <v>114</v>
      </c>
      <c r="B55" s="93" t="s">
        <v>198</v>
      </c>
      <c r="C55" s="93" t="s">
        <v>22</v>
      </c>
      <c r="D55" s="457" t="s">
        <v>459</v>
      </c>
      <c r="E55" s="483">
        <v>3</v>
      </c>
      <c r="F55" s="484">
        <v>4.166666666666667</v>
      </c>
      <c r="G55" s="90" t="str">
        <f t="shared" ref="G55:G63" si="27">+IF(AND(ISBLANK(E55),ISBLANK(F55)),"Introducir Meta e Resultado",IF(ISBLANK(E55),"Introducir Meta",IF(ISBLANK(F55),"Introducir Resultado",IF(F55&gt;=E55,"Meta Conseguida","Meta Non Conseguida"))))</f>
        <v>Meta Conseguida</v>
      </c>
      <c r="H55" s="283"/>
      <c r="I55" s="483"/>
      <c r="J55" s="484"/>
      <c r="K55" s="90" t="str">
        <f t="shared" ref="K55:K58" si="28">+IF(AND(ISBLANK(I55),ISBLANK(J55)),"Introducir Meta e Resultado",IF(ISBLANK(I55),"Introducir Meta",IF(ISBLANK(J55),"Introducir Resultado",IF(J55&gt;=I55,"Meta Conseguida","Meta Non Conseguida"))))</f>
        <v>Introducir Meta e Resultado</v>
      </c>
      <c r="M55" s="483"/>
      <c r="N55" s="484"/>
      <c r="O55" s="90" t="str">
        <f t="shared" ref="O55:O58" si="29">+IF(AND(ISBLANK(M55),ISBLANK(N55)),"Introducir Meta e Resultado",IF(ISBLANK(M55),"Introducir Meta",IF(ISBLANK(N55),"Introducir Resultado",IF(N55&gt;=M55,"Meta Conseguida","Meta Non Conseguida"))))</f>
        <v>Introducir Meta e Resultado</v>
      </c>
    </row>
    <row r="56" spans="1:15" ht="110.4">
      <c r="A56" s="59" t="s">
        <v>115</v>
      </c>
      <c r="B56" s="93" t="s">
        <v>189</v>
      </c>
      <c r="C56" s="93" t="s">
        <v>22</v>
      </c>
      <c r="D56" s="457" t="s">
        <v>460</v>
      </c>
      <c r="E56" s="483">
        <v>3.7</v>
      </c>
      <c r="F56" s="484" t="s">
        <v>167</v>
      </c>
      <c r="G56" s="90" t="str">
        <f t="shared" si="27"/>
        <v>Meta Conseguida</v>
      </c>
      <c r="H56" s="283"/>
      <c r="I56" s="483"/>
      <c r="J56" s="484"/>
      <c r="K56" s="90" t="str">
        <f t="shared" si="28"/>
        <v>Introducir Meta e Resultado</v>
      </c>
      <c r="M56" s="483"/>
      <c r="N56" s="484"/>
      <c r="O56" s="90" t="str">
        <f t="shared" si="29"/>
        <v>Introducir Meta e Resultado</v>
      </c>
    </row>
    <row r="57" spans="1:15" ht="82.8">
      <c r="A57" s="59" t="s">
        <v>116</v>
      </c>
      <c r="B57" s="93" t="s">
        <v>192</v>
      </c>
      <c r="C57" s="93" t="s">
        <v>22</v>
      </c>
      <c r="D57" s="457" t="s">
        <v>461</v>
      </c>
      <c r="E57" s="485">
        <v>3</v>
      </c>
      <c r="F57" s="484" t="s">
        <v>167</v>
      </c>
      <c r="G57" s="90" t="str">
        <f t="shared" si="27"/>
        <v>Meta Conseguida</v>
      </c>
      <c r="H57" s="283"/>
      <c r="I57" s="485"/>
      <c r="J57" s="484"/>
      <c r="K57" s="90" t="str">
        <f t="shared" si="28"/>
        <v>Introducir Meta e Resultado</v>
      </c>
      <c r="M57" s="485"/>
      <c r="N57" s="484"/>
      <c r="O57" s="90" t="str">
        <f t="shared" si="29"/>
        <v>Introducir Meta e Resultado</v>
      </c>
    </row>
    <row r="58" spans="1:15" ht="110.4">
      <c r="A58" s="60" t="s">
        <v>326</v>
      </c>
      <c r="B58" s="93" t="s">
        <v>387</v>
      </c>
      <c r="C58" s="94" t="s">
        <v>22</v>
      </c>
      <c r="D58" s="457" t="s">
        <v>462</v>
      </c>
      <c r="E58" s="486">
        <v>3</v>
      </c>
      <c r="F58" s="484">
        <v>4.25</v>
      </c>
      <c r="G58" s="91" t="str">
        <f t="shared" si="27"/>
        <v>Meta Conseguida</v>
      </c>
      <c r="H58" s="283"/>
      <c r="I58" s="486"/>
      <c r="J58" s="484"/>
      <c r="K58" s="91" t="str">
        <f t="shared" si="28"/>
        <v>Introducir Meta e Resultado</v>
      </c>
      <c r="M58" s="486"/>
      <c r="N58" s="484"/>
      <c r="O58" s="91" t="str">
        <f t="shared" si="29"/>
        <v>Introducir Meta e Resultado</v>
      </c>
    </row>
    <row r="59" spans="1:15" ht="36">
      <c r="A59" s="105" t="s">
        <v>101</v>
      </c>
      <c r="B59" s="99" t="s">
        <v>327</v>
      </c>
      <c r="C59" s="99" t="s">
        <v>23</v>
      </c>
      <c r="D59" s="455" t="s">
        <v>388</v>
      </c>
      <c r="E59" s="459">
        <f>+COUNTA(E60:E63)</f>
        <v>4</v>
      </c>
      <c r="F59" s="446">
        <f>+COUNTIF(G60:G63,"Meta Conseguida")</f>
        <v>4</v>
      </c>
      <c r="G59" s="92" t="str">
        <f>+IF(F59=0,"Ningunha Meta Alcanzada",IF(F59=E59,"Meta Totalmente Alcanzada",IF(F59&gt;0,"Meta Parcialmente Alcanzada")))</f>
        <v>Meta Totalmente Alcanzada</v>
      </c>
      <c r="H59" s="410"/>
      <c r="I59" s="459">
        <f>+COUNTA(I60:I63)</f>
        <v>0</v>
      </c>
      <c r="J59" s="446">
        <f>+COUNTIF(K60:K63,"Meta Conseguida")</f>
        <v>0</v>
      </c>
      <c r="K59" s="92" t="str">
        <f>+IF(J59=0,"Ningunha Meta Alcanzada",IF(J59=I59,"Meta Totalmente Alcanzada",IF(J59&gt;0,"Meta Parcialmente Alcanzada")))</f>
        <v>Ningunha Meta Alcanzada</v>
      </c>
      <c r="M59" s="459">
        <f>+COUNTA(M60:M63)</f>
        <v>0</v>
      </c>
      <c r="N59" s="446">
        <f>+COUNTIF(O60:O63,"Meta Conseguida")</f>
        <v>0</v>
      </c>
      <c r="O59" s="92" t="str">
        <f>+IF(N59=0,"Ningunha Meta Alcanzada",IF(N59=M59,"Meta Totalmente Alcanzada",IF(N59&gt;0,"Meta Parcialmente Alcanzada")))</f>
        <v>Ningunha Meta Alcanzada</v>
      </c>
    </row>
    <row r="60" spans="1:15" ht="82.8">
      <c r="A60" s="59" t="s">
        <v>117</v>
      </c>
      <c r="B60" s="93" t="s">
        <v>197</v>
      </c>
      <c r="C60" s="93" t="s">
        <v>23</v>
      </c>
      <c r="D60" s="457" t="s">
        <v>463</v>
      </c>
      <c r="E60" s="483">
        <v>3</v>
      </c>
      <c r="F60" s="484">
        <v>3.5</v>
      </c>
      <c r="G60" s="90" t="str">
        <f t="shared" si="27"/>
        <v>Meta Conseguida</v>
      </c>
      <c r="H60" s="283"/>
      <c r="I60" s="483"/>
      <c r="J60" s="484"/>
      <c r="K60" s="90" t="str">
        <f t="shared" ref="K60:K63" si="30">+IF(AND(ISBLANK(I60),ISBLANK(J60)),"Introducir Meta e Resultado",IF(ISBLANK(I60),"Introducir Meta",IF(ISBLANK(J60),"Introducir Resultado",IF(J60&gt;=I60,"Meta Conseguida","Meta Non Conseguida"))))</f>
        <v>Introducir Meta e Resultado</v>
      </c>
      <c r="M60" s="483"/>
      <c r="N60" s="484"/>
      <c r="O60" s="90" t="str">
        <f t="shared" ref="O60:O63" si="31">+IF(AND(ISBLANK(M60),ISBLANK(N60)),"Introducir Meta e Resultado",IF(ISBLANK(M60),"Introducir Meta",IF(ISBLANK(N60),"Introducir Resultado",IF(N60&gt;=M60,"Meta Conseguida","Meta Non Conseguida"))))</f>
        <v>Introducir Meta e Resultado</v>
      </c>
    </row>
    <row r="61" spans="1:15" ht="82.8">
      <c r="A61" s="59" t="s">
        <v>118</v>
      </c>
      <c r="B61" s="93" t="s">
        <v>373</v>
      </c>
      <c r="C61" s="93" t="s">
        <v>23</v>
      </c>
      <c r="D61" s="457" t="s">
        <v>464</v>
      </c>
      <c r="E61" s="483">
        <v>3.7</v>
      </c>
      <c r="F61" s="484" t="s">
        <v>167</v>
      </c>
      <c r="G61" s="90" t="str">
        <f t="shared" si="27"/>
        <v>Meta Conseguida</v>
      </c>
      <c r="H61" s="283"/>
      <c r="I61" s="483"/>
      <c r="J61" s="484"/>
      <c r="K61" s="90" t="str">
        <f t="shared" si="30"/>
        <v>Introducir Meta e Resultado</v>
      </c>
      <c r="M61" s="483"/>
      <c r="N61" s="484"/>
      <c r="O61" s="90" t="str">
        <f t="shared" si="31"/>
        <v>Introducir Meta e Resultado</v>
      </c>
    </row>
    <row r="62" spans="1:15" ht="82.8">
      <c r="A62" s="59" t="s">
        <v>329</v>
      </c>
      <c r="B62" s="93" t="s">
        <v>328</v>
      </c>
      <c r="C62" s="93" t="s">
        <v>23</v>
      </c>
      <c r="D62" s="457" t="s">
        <v>465</v>
      </c>
      <c r="E62" s="483">
        <v>3</v>
      </c>
      <c r="F62" s="484" t="s">
        <v>167</v>
      </c>
      <c r="G62" s="90" t="str">
        <f t="shared" si="27"/>
        <v>Meta Conseguida</v>
      </c>
      <c r="H62" s="283"/>
      <c r="I62" s="483"/>
      <c r="J62" s="484"/>
      <c r="K62" s="90" t="str">
        <f t="shared" si="30"/>
        <v>Introducir Meta e Resultado</v>
      </c>
      <c r="M62" s="483"/>
      <c r="N62" s="484"/>
      <c r="O62" s="90" t="str">
        <f t="shared" si="31"/>
        <v>Introducir Meta e Resultado</v>
      </c>
    </row>
    <row r="63" spans="1:15" ht="82.8">
      <c r="A63" s="60" t="s">
        <v>374</v>
      </c>
      <c r="B63" s="93" t="s">
        <v>330</v>
      </c>
      <c r="C63" s="94" t="s">
        <v>23</v>
      </c>
      <c r="D63" s="458" t="s">
        <v>466</v>
      </c>
      <c r="E63" s="483">
        <v>3</v>
      </c>
      <c r="F63" s="484" t="s">
        <v>167</v>
      </c>
      <c r="G63" s="91" t="str">
        <f t="shared" si="27"/>
        <v>Meta Conseguida</v>
      </c>
      <c r="H63" s="283"/>
      <c r="I63" s="483"/>
      <c r="J63" s="484"/>
      <c r="K63" s="91" t="str">
        <f t="shared" si="30"/>
        <v>Introducir Meta e Resultado</v>
      </c>
      <c r="M63" s="483"/>
      <c r="N63" s="484"/>
      <c r="O63" s="91" t="str">
        <f t="shared" si="31"/>
        <v>Introducir Meta e Resultado</v>
      </c>
    </row>
    <row r="64" spans="1:15" ht="41.4">
      <c r="A64" s="106" t="s">
        <v>154</v>
      </c>
      <c r="B64" s="107" t="s">
        <v>208</v>
      </c>
      <c r="C64" s="98" t="s">
        <v>24</v>
      </c>
      <c r="D64" s="435" t="s">
        <v>331</v>
      </c>
      <c r="E64" s="368"/>
      <c r="F64" s="348"/>
      <c r="G64" s="89" t="str">
        <f>+IF(AND(ISBLANK(E64),ISBLANK(F64)),"No procede",IF(ISBLANK(E64),"Introducir Meta",IF(ISBLANK(F64),"Introducir Resultado",IF(F64&gt;=E64,"Meta Conseguida","Meta Non Conseguida"))))</f>
        <v>No procede</v>
      </c>
      <c r="H64" s="285"/>
      <c r="I64" s="368"/>
      <c r="J64" s="348"/>
      <c r="K64" s="89" t="str">
        <f>+IF(AND(ISBLANK(I64),ISBLANK(J64)),"Introducir Meta e Resultado",IF(ISBLANK(I64),"Introducir Meta",IF(ISBLANK(J64),"Introducir Resultado",IF(J64&gt;=I64,"Meta Conseguida","Meta Non Conseguida"))))</f>
        <v>Introducir Meta e Resultado</v>
      </c>
      <c r="L64" s="3"/>
      <c r="M64" s="368"/>
      <c r="N64" s="348"/>
      <c r="O64" s="89" t="str">
        <f>+IF(AND(ISBLANK(M64),ISBLANK(N64)),"Introducir Meta e Resultado",IF(ISBLANK(M64),"Introducir Meta",IF(ISBLANK(N64),"Introducir Resultado",IF(N64&gt;=M64,"Meta Conseguida","Meta Non Conseguida"))))</f>
        <v>Introducir Meta e Resultado</v>
      </c>
    </row>
    <row r="65" spans="1:15" ht="36">
      <c r="A65" s="105" t="s">
        <v>102</v>
      </c>
      <c r="B65" s="99" t="s">
        <v>25</v>
      </c>
      <c r="C65" s="99" t="s">
        <v>164</v>
      </c>
      <c r="D65" s="455" t="s">
        <v>351</v>
      </c>
      <c r="E65" s="456">
        <f>+COUNTA(E66:E69)</f>
        <v>4</v>
      </c>
      <c r="F65" s="446">
        <f>+COUNTIF(G66:G69,"Meta Conseguida")</f>
        <v>4</v>
      </c>
      <c r="G65" s="92" t="str">
        <f>+IF(F65=0,"Ningunha Meta Alcanzada",IF(F65=E65,"Meta Totalmente Alcanzada",IF(F65&gt;0,"Meta Parcialmente Alcanzada")))</f>
        <v>Meta Totalmente Alcanzada</v>
      </c>
      <c r="H65" s="283"/>
      <c r="I65" s="456">
        <f>+COUNTA(I66:I69)</f>
        <v>0</v>
      </c>
      <c r="J65" s="446">
        <f>+COUNTIF(K66:K69,"Meta Conseguida")</f>
        <v>0</v>
      </c>
      <c r="K65" s="92" t="str">
        <f>+IF(J65=0,"Ningunha Meta Alcanzada",IF(J65=I65,"Meta Totalmente Alcanzada",IF(J65&gt;0,"Meta Parcialmente Alcanzada")))</f>
        <v>Ningunha Meta Alcanzada</v>
      </c>
      <c r="M65" s="456">
        <f>+COUNTA(M66:M69)</f>
        <v>0</v>
      </c>
      <c r="N65" s="446">
        <f>+COUNTIF(O66:O69,"Meta Conseguida")</f>
        <v>0</v>
      </c>
      <c r="O65" s="92" t="str">
        <f>+IF(N65=0,"Ningunha Meta Alcanzada",IF(N65=M65,"Meta Totalmente Alcanzada",IF(N65&gt;0,"Meta Parcialmente Alcanzada")))</f>
        <v>Ningunha Meta Alcanzada</v>
      </c>
    </row>
    <row r="66" spans="1:15" ht="96.6">
      <c r="A66" s="59" t="s">
        <v>119</v>
      </c>
      <c r="B66" s="93" t="s">
        <v>196</v>
      </c>
      <c r="C66" s="93" t="s">
        <v>164</v>
      </c>
      <c r="D66" s="457" t="s">
        <v>467</v>
      </c>
      <c r="E66" s="483">
        <v>3</v>
      </c>
      <c r="F66" s="484">
        <v>4.5</v>
      </c>
      <c r="G66" s="90" t="str">
        <f t="shared" ref="G66:G69" si="32">+IF(AND(ISBLANK(E66),ISBLANK(F66)),"Introducir Meta e Resultado",IF(ISBLANK(E66),"Introducir Meta",IF(ISBLANK(F66),"Introducir Resultado",IF(F66&gt;=E66,"Meta Conseguida","Meta Non Conseguida"))))</f>
        <v>Meta Conseguida</v>
      </c>
      <c r="H66" s="283"/>
      <c r="I66" s="483"/>
      <c r="J66" s="484"/>
      <c r="K66" s="90" t="str">
        <f t="shared" ref="K66:K69" si="33">+IF(AND(ISBLANK(I66),ISBLANK(J66)),"Introducir Meta e Resultado",IF(ISBLANK(I66),"Introducir Meta",IF(ISBLANK(J66),"Introducir Resultado",IF(J66&gt;=I66,"Meta Conseguida","Meta Non Conseguida"))))</f>
        <v>Introducir Meta e Resultado</v>
      </c>
      <c r="M66" s="483"/>
      <c r="N66" s="484"/>
      <c r="O66" s="90" t="str">
        <f t="shared" ref="O66:O69" si="34">+IF(AND(ISBLANK(M66),ISBLANK(N66)),"Introducir Meta e Resultado",IF(ISBLANK(M66),"Introducir Meta",IF(ISBLANK(N66),"Introducir Resultado",IF(N66&gt;=M66,"Meta Conseguida","Meta Non Conseguida"))))</f>
        <v>Introducir Meta e Resultado</v>
      </c>
    </row>
    <row r="67" spans="1:15" ht="49.5" customHeight="1">
      <c r="A67" s="59" t="s">
        <v>120</v>
      </c>
      <c r="B67" s="93" t="s">
        <v>193</v>
      </c>
      <c r="C67" s="93" t="s">
        <v>164</v>
      </c>
      <c r="D67" s="457" t="s">
        <v>468</v>
      </c>
      <c r="E67" s="483">
        <v>3.7</v>
      </c>
      <c r="F67" s="484" t="s">
        <v>167</v>
      </c>
      <c r="G67" s="90" t="str">
        <f t="shared" si="32"/>
        <v>Meta Conseguida</v>
      </c>
      <c r="H67" s="283"/>
      <c r="I67" s="483"/>
      <c r="J67" s="484"/>
      <c r="K67" s="90" t="str">
        <f t="shared" si="33"/>
        <v>Introducir Meta e Resultado</v>
      </c>
      <c r="M67" s="483"/>
      <c r="N67" s="484"/>
      <c r="O67" s="90" t="str">
        <f t="shared" si="34"/>
        <v>Introducir Meta e Resultado</v>
      </c>
    </row>
    <row r="68" spans="1:15" ht="96.6">
      <c r="A68" s="59" t="s">
        <v>121</v>
      </c>
      <c r="B68" s="93" t="s">
        <v>194</v>
      </c>
      <c r="C68" s="93" t="s">
        <v>164</v>
      </c>
      <c r="D68" s="457" t="s">
        <v>469</v>
      </c>
      <c r="E68" s="483">
        <v>3</v>
      </c>
      <c r="F68" s="484" t="s">
        <v>167</v>
      </c>
      <c r="G68" s="90" t="str">
        <f t="shared" si="32"/>
        <v>Meta Conseguida</v>
      </c>
      <c r="H68" s="283"/>
      <c r="I68" s="483"/>
      <c r="J68" s="484"/>
      <c r="K68" s="90" t="str">
        <f t="shared" si="33"/>
        <v>Introducir Meta e Resultado</v>
      </c>
      <c r="M68" s="483"/>
      <c r="N68" s="484"/>
      <c r="O68" s="90" t="str">
        <f t="shared" si="34"/>
        <v>Introducir Meta e Resultado</v>
      </c>
    </row>
    <row r="69" spans="1:15" ht="110.4">
      <c r="A69" s="60" t="s">
        <v>122</v>
      </c>
      <c r="B69" s="94" t="s">
        <v>389</v>
      </c>
      <c r="C69" s="94" t="s">
        <v>164</v>
      </c>
      <c r="D69" s="457" t="s">
        <v>470</v>
      </c>
      <c r="E69" s="483">
        <v>3</v>
      </c>
      <c r="F69" s="484">
        <v>3</v>
      </c>
      <c r="G69" s="90" t="str">
        <f t="shared" si="32"/>
        <v>Meta Conseguida</v>
      </c>
      <c r="H69" s="283"/>
      <c r="I69" s="483"/>
      <c r="J69" s="484"/>
      <c r="K69" s="90" t="str">
        <f t="shared" si="33"/>
        <v>Introducir Meta e Resultado</v>
      </c>
      <c r="M69" s="483"/>
      <c r="N69" s="484"/>
      <c r="O69" s="90" t="str">
        <f t="shared" si="34"/>
        <v>Introducir Meta e Resultado</v>
      </c>
    </row>
    <row r="70" spans="1:15" ht="27.6">
      <c r="A70" s="106" t="s">
        <v>106</v>
      </c>
      <c r="B70" s="107" t="s">
        <v>311</v>
      </c>
      <c r="C70" s="107" t="s">
        <v>29</v>
      </c>
      <c r="D70" s="450" t="s">
        <v>312</v>
      </c>
      <c r="E70" s="389" t="s">
        <v>167</v>
      </c>
      <c r="F70" s="401">
        <v>0</v>
      </c>
      <c r="G70" s="95" t="str">
        <f>+IF(ISBLANK(F70),"Introducir Resultado","Indicador Completado")</f>
        <v>Indicador Completado</v>
      </c>
      <c r="H70" s="3"/>
      <c r="I70" s="389" t="s">
        <v>167</v>
      </c>
      <c r="J70" s="390"/>
      <c r="K70" s="95" t="str">
        <f>+IF(ISBLANK(J70),"Introducir Resultado","Indicador Completado")</f>
        <v>Introducir Resultado</v>
      </c>
      <c r="M70" s="389" t="s">
        <v>167</v>
      </c>
      <c r="N70" s="390"/>
      <c r="O70" s="95" t="str">
        <f>+IF(ISBLANK(N70),"Introducir Resultado","Indicador Completado")</f>
        <v>Introducir Resultado</v>
      </c>
    </row>
    <row r="71" spans="1:15" ht="82.8">
      <c r="A71" s="106" t="s">
        <v>107</v>
      </c>
      <c r="B71" s="107" t="s">
        <v>173</v>
      </c>
      <c r="C71" s="107" t="s">
        <v>31</v>
      </c>
      <c r="D71" s="450" t="s">
        <v>471</v>
      </c>
      <c r="E71" s="402">
        <v>6</v>
      </c>
      <c r="F71" s="401">
        <v>6.3822500705719003</v>
      </c>
      <c r="G71" s="89" t="str">
        <f>+IF(AND(ISBLANK(E71),ISBLANK(F71)),"Introducir Meta e Resultado",IF(ISBLANK(E71),"Introducir Meta",IF(ISBLANK(F71),"Introducir Resultado",IF(F71&gt;=E71,"Meta Conseguida","Meta Non Conseguida"))))</f>
        <v>Meta Conseguida</v>
      </c>
      <c r="H71" s="3"/>
      <c r="I71" s="402"/>
      <c r="J71" s="401"/>
      <c r="K71" s="89" t="str">
        <f>+IF(AND(ISBLANK(I71),ISBLANK(J71)),"Introducir Meta e Resultado",IF(ISBLANK(I71),"Introducir Meta",IF(ISBLANK(J71),"Introducir Resultado",IF(J71&gt;=I71,"Meta Conseguida","Meta Non Conseguida"))))</f>
        <v>Introducir Meta e Resultado</v>
      </c>
      <c r="M71" s="402"/>
      <c r="N71" s="401"/>
      <c r="O71" s="89" t="str">
        <f>+IF(AND(ISBLANK(M71),ISBLANK(N71)),"Introducir Meta e Resultado",IF(ISBLANK(M71),"Introducir Meta",IF(ISBLANK(N71),"Introducir Resultado",IF(N71&gt;=M71,"Meta Conseguida","Meta Non Conseguida"))))</f>
        <v>Introducir Meta e Resultado</v>
      </c>
    </row>
    <row r="72" spans="1:15" ht="27.6">
      <c r="A72" s="106" t="s">
        <v>108</v>
      </c>
      <c r="B72" s="107" t="s">
        <v>209</v>
      </c>
      <c r="C72" s="107" t="s">
        <v>23</v>
      </c>
      <c r="D72" s="450" t="s">
        <v>337</v>
      </c>
      <c r="E72" s="403" t="s">
        <v>167</v>
      </c>
      <c r="F72" s="404"/>
      <c r="G72" s="95" t="str">
        <f>+IF(ISBLANK(F72),"No procede","Indicador Completado")</f>
        <v>No procede</v>
      </c>
      <c r="H72" s="3"/>
      <c r="I72" s="403" t="s">
        <v>167</v>
      </c>
      <c r="J72" s="404"/>
      <c r="K72" s="95" t="str">
        <f>+IF(ISBLANK(J72),"Introducir Resultado","Indicador Completado")</f>
        <v>Introducir Resultado</v>
      </c>
      <c r="M72" s="403" t="s">
        <v>167</v>
      </c>
      <c r="N72" s="404"/>
      <c r="O72" s="95" t="str">
        <f>+IF(ISBLANK(N72),"Introducir Resultado","Indicador Completado")</f>
        <v>Introducir Resultado</v>
      </c>
    </row>
    <row r="73" spans="1:15" ht="55.2">
      <c r="A73" s="106" t="s">
        <v>109</v>
      </c>
      <c r="B73" s="107" t="s">
        <v>269</v>
      </c>
      <c r="C73" s="107" t="s">
        <v>23</v>
      </c>
      <c r="D73" s="450" t="s">
        <v>332</v>
      </c>
      <c r="E73" s="402">
        <v>3</v>
      </c>
      <c r="F73" s="401">
        <v>3.5</v>
      </c>
      <c r="G73" s="95" t="str">
        <f>+IF(AND(ISBLANK(E73),ISBLANK(F73)),"Introducir Meta e Resultado",IF(ISBLANK(E73),"Introducir Meta",IF(ISBLANK(F73),"Introducir Resultado",IF(F73&gt;=E73,"Meta Conseguida","Meta Non Conseguida"))))</f>
        <v>Meta Conseguida</v>
      </c>
      <c r="H73" s="3"/>
      <c r="I73" s="402"/>
      <c r="J73" s="401"/>
      <c r="K73" s="95" t="str">
        <f>+IF(AND(ISBLANK(I73),ISBLANK(J73)),"Introducir Meta e Resultado",IF(ISBLANK(I73),"Introducir Meta",IF(ISBLANK(J73),"Introducir Resultado",IF(J73&gt;=I73,"Meta Conseguida","Meta Non Conseguida"))))</f>
        <v>Introducir Meta e Resultado</v>
      </c>
      <c r="M73" s="402"/>
      <c r="N73" s="401"/>
      <c r="O73" s="95" t="str">
        <f>+IF(AND(ISBLANK(M73),ISBLANK(N73)),"Introducir Meta e Resultado",IF(ISBLANK(M73),"Introducir Meta",IF(ISBLANK(N73),"Introducir Resultado",IF(N73&gt;=M73,"Meta Conseguida","Meta Non Conseguida"))))</f>
        <v>Introducir Meta e Resultado</v>
      </c>
    </row>
    <row r="74" spans="1:15" ht="82.8">
      <c r="A74" s="106" t="s">
        <v>110</v>
      </c>
      <c r="B74" s="107" t="s">
        <v>195</v>
      </c>
      <c r="C74" s="107" t="s">
        <v>24</v>
      </c>
      <c r="D74" s="450" t="s">
        <v>472</v>
      </c>
      <c r="E74" s="402">
        <v>3</v>
      </c>
      <c r="F74" s="359" t="s">
        <v>167</v>
      </c>
      <c r="G74" s="89" t="str">
        <f>+IF(AND(ISBLANK(E74),ISBLANK(F74)),"Introducir Meta e Resultado",IF(ISBLANK(E74),"Introducir Meta",IF(ISBLANK(F74),"Introducir Resultado",IF(F74&gt;=E74,"Meta Conseguida","Meta Non Conseguida"))))</f>
        <v>Meta Conseguida</v>
      </c>
      <c r="H74" s="3"/>
      <c r="I74" s="402"/>
      <c r="J74" s="359"/>
      <c r="K74" s="89" t="str">
        <f>+IF(AND(ISBLANK(I74),ISBLANK(J74)),"Introducir Meta e Resultado",IF(ISBLANK(I74),"Introducir Meta",IF(ISBLANK(J74),"Introducir Resultado",IF(J74&gt;=I74,"Meta Conseguida","Meta Non Conseguida"))))</f>
        <v>Introducir Meta e Resultado</v>
      </c>
      <c r="M74" s="402"/>
      <c r="N74" s="359"/>
      <c r="O74" s="89" t="str">
        <f>+IF(AND(ISBLANK(M74),ISBLANK(N74)),"Introducir Meta e Resultado",IF(ISBLANK(M74),"Introducir Meta",IF(ISBLANK(N74),"Introducir Resultado",IF(N74&gt;=M74,"Meta Conseguida","Meta Non Conseguida"))))</f>
        <v>Introducir Meta e Resultado</v>
      </c>
    </row>
    <row r="75" spans="1:15" ht="36">
      <c r="A75" s="105" t="s">
        <v>111</v>
      </c>
      <c r="B75" s="99" t="s">
        <v>333</v>
      </c>
      <c r="C75" s="99" t="s">
        <v>9</v>
      </c>
      <c r="D75" s="455" t="s">
        <v>352</v>
      </c>
      <c r="E75" s="445">
        <f>+COUNTA(E76:E79)</f>
        <v>4</v>
      </c>
      <c r="F75" s="446">
        <f>+COUNTIF(G76:G79,"Meta Conseguida")</f>
        <v>4</v>
      </c>
      <c r="G75" s="92" t="str">
        <f>+IF(F75=0,"Ningunha Meta Alcanzada",IF(F75=E75,"Meta Totalmente Alcanzada",IF(F75&gt;0,"Meta Parcialmente Alcanzada")))</f>
        <v>Meta Totalmente Alcanzada</v>
      </c>
      <c r="H75" s="283"/>
      <c r="I75" s="445">
        <f>+COUNTA(I76:I79)</f>
        <v>0</v>
      </c>
      <c r="J75" s="446">
        <f>+COUNTIF(K76:K79,"Meta Conseguida")</f>
        <v>0</v>
      </c>
      <c r="K75" s="92" t="str">
        <f>+IF(J75=0,"Ningunha Meta Alcanzada",IF(J75=I75,"Meta Totalmente Alcanzada",IF(J75&gt;0,"Meta Parcialmente Alcanzada")))</f>
        <v>Ningunha Meta Alcanzada</v>
      </c>
      <c r="M75" s="445">
        <f>+COUNTA(M76:M79)</f>
        <v>0</v>
      </c>
      <c r="N75" s="446">
        <f>+COUNTIF(O76:O79,"Meta Conseguida")</f>
        <v>0</v>
      </c>
      <c r="O75" s="92" t="str">
        <f>+IF(N75=0,"Ningunha Meta Alcanzada",IF(N75=M75,"Meta Totalmente Alcanzada",IF(N75&gt;0,"Meta Parcialmente Alcanzada")))</f>
        <v>Ningunha Meta Alcanzada</v>
      </c>
    </row>
    <row r="76" spans="1:15" ht="82.8">
      <c r="A76" s="59" t="s">
        <v>140</v>
      </c>
      <c r="B76" s="93" t="s">
        <v>200</v>
      </c>
      <c r="C76" s="68" t="s">
        <v>9</v>
      </c>
      <c r="D76" s="457" t="s">
        <v>473</v>
      </c>
      <c r="E76" s="483">
        <v>3</v>
      </c>
      <c r="F76" s="484">
        <v>5</v>
      </c>
      <c r="G76" s="90" t="str">
        <f t="shared" ref="G76:G79" si="35">+IF(AND(ISBLANK(E76),ISBLANK(F76)),"Introducir Meta e Resultado",IF(ISBLANK(E76),"Introducir Meta",IF(ISBLANK(F76),"Introducir Resultado",IF(F76&gt;=E76,"Meta Conseguida","Meta Non Conseguida"))))</f>
        <v>Meta Conseguida</v>
      </c>
      <c r="H76" s="283"/>
      <c r="I76" s="483"/>
      <c r="J76" s="484"/>
      <c r="K76" s="90" t="str">
        <f t="shared" ref="K76:K79" si="36">+IF(AND(ISBLANK(I76),ISBLANK(J76)),"Introducir Meta e Resultado",IF(ISBLANK(I76),"Introducir Meta",IF(ISBLANK(J76),"Introducir Resultado",IF(J76&gt;=I76,"Meta Conseguida","Meta Non Conseguida"))))</f>
        <v>Introducir Meta e Resultado</v>
      </c>
      <c r="M76" s="483"/>
      <c r="N76" s="484"/>
      <c r="O76" s="90" t="str">
        <f t="shared" ref="O76:O79" si="37">+IF(AND(ISBLANK(M76),ISBLANK(N76)),"Introducir Meta e Resultado",IF(ISBLANK(M76),"Introducir Meta",IF(ISBLANK(N76),"Introducir Resultado",IF(N76&gt;=M76,"Meta Conseguida","Meta Non Conseguida"))))</f>
        <v>Introducir Meta e Resultado</v>
      </c>
    </row>
    <row r="77" spans="1:15" ht="82.8">
      <c r="A77" s="59" t="s">
        <v>141</v>
      </c>
      <c r="B77" s="93" t="s">
        <v>201</v>
      </c>
      <c r="C77" s="68" t="s">
        <v>9</v>
      </c>
      <c r="D77" s="457" t="s">
        <v>474</v>
      </c>
      <c r="E77" s="483">
        <v>3.7</v>
      </c>
      <c r="F77" s="484" t="s">
        <v>167</v>
      </c>
      <c r="G77" s="90" t="str">
        <f t="shared" si="35"/>
        <v>Meta Conseguida</v>
      </c>
      <c r="H77" s="283"/>
      <c r="I77" s="483"/>
      <c r="J77" s="484"/>
      <c r="K77" s="90" t="str">
        <f t="shared" si="36"/>
        <v>Introducir Meta e Resultado</v>
      </c>
      <c r="M77" s="483"/>
      <c r="N77" s="484"/>
      <c r="O77" s="90" t="str">
        <f t="shared" si="37"/>
        <v>Introducir Meta e Resultado</v>
      </c>
    </row>
    <row r="78" spans="1:15" ht="82.8">
      <c r="A78" s="59" t="s">
        <v>165</v>
      </c>
      <c r="B78" s="93" t="s">
        <v>202</v>
      </c>
      <c r="C78" s="68" t="s">
        <v>9</v>
      </c>
      <c r="D78" s="457" t="s">
        <v>475</v>
      </c>
      <c r="E78" s="483">
        <v>3</v>
      </c>
      <c r="F78" s="484" t="s">
        <v>167</v>
      </c>
      <c r="G78" s="90" t="str">
        <f t="shared" si="35"/>
        <v>Meta Conseguida</v>
      </c>
      <c r="H78" s="283"/>
      <c r="I78" s="483"/>
      <c r="J78" s="484"/>
      <c r="K78" s="90" t="str">
        <f t="shared" si="36"/>
        <v>Introducir Meta e Resultado</v>
      </c>
      <c r="M78" s="483"/>
      <c r="N78" s="484"/>
      <c r="O78" s="90" t="str">
        <f t="shared" si="37"/>
        <v>Introducir Meta e Resultado</v>
      </c>
    </row>
    <row r="79" spans="1:15" ht="82.8">
      <c r="A79" s="60" t="s">
        <v>166</v>
      </c>
      <c r="B79" s="94" t="s">
        <v>390</v>
      </c>
      <c r="C79" s="67" t="s">
        <v>9</v>
      </c>
      <c r="D79" s="457" t="s">
        <v>476</v>
      </c>
      <c r="E79" s="488">
        <v>3</v>
      </c>
      <c r="F79" s="508" t="s">
        <v>167</v>
      </c>
      <c r="G79" s="91" t="str">
        <f t="shared" si="35"/>
        <v>Meta Conseguida</v>
      </c>
      <c r="H79" s="283"/>
      <c r="I79" s="488"/>
      <c r="J79" s="487"/>
      <c r="K79" s="91" t="str">
        <f t="shared" si="36"/>
        <v>Introducir Meta e Resultado</v>
      </c>
      <c r="M79" s="488"/>
      <c r="N79" s="487"/>
      <c r="O79" s="91" t="str">
        <f t="shared" si="37"/>
        <v>Introducir Meta e Resultado</v>
      </c>
    </row>
    <row r="80" spans="1:15" ht="55.2">
      <c r="A80" s="106" t="s">
        <v>125</v>
      </c>
      <c r="B80" s="107" t="s">
        <v>129</v>
      </c>
      <c r="C80" s="107" t="s">
        <v>142</v>
      </c>
      <c r="D80" s="460" t="s">
        <v>334</v>
      </c>
      <c r="E80" s="405">
        <v>0</v>
      </c>
      <c r="F80" s="348">
        <v>0</v>
      </c>
      <c r="G80" s="95" t="str">
        <f>+IF(AND(ISBLANK(E80),ISBLANK(F80)),"Introducir Meta e Resultado",IF(ISBLANK(E80),"No hay Meta",IF(ISBLANK(F80),"Introducir Resultado",IF(F80&gt;=E80,"Meta Conseguida","Meta Non Conseguida"))))</f>
        <v>Meta Conseguida</v>
      </c>
      <c r="H80" s="3"/>
      <c r="I80" s="405"/>
      <c r="J80" s="348"/>
      <c r="K80" s="95" t="str">
        <f>+IF(AND(ISBLANK(I80),ISBLANK(J80)),"Introducir Meta e Resultado",IF(ISBLANK(I80),"Introducir Meta",IF(ISBLANK(J80),"Introducir Resultado",IF(J80&gt;=I80,"Meta Conseguida","Meta Non Conseguida"))))</f>
        <v>Introducir Meta e Resultado</v>
      </c>
      <c r="M80" s="405"/>
      <c r="N80" s="348"/>
      <c r="O80" s="95" t="str">
        <f>+IF(AND(ISBLANK(M80),ISBLANK(N80)),"Introducir Meta e Resultado",IF(ISBLANK(M80),"Introducir Meta",IF(ISBLANK(N80),"Introducir Resultado",IF(N80&gt;=M80,"Meta Conseguida","Meta Non Conseguida"))))</f>
        <v>Introducir Meta e Resultado</v>
      </c>
    </row>
    <row r="81" spans="1:15" ht="82.8">
      <c r="A81" s="106" t="s">
        <v>126</v>
      </c>
      <c r="B81" s="107" t="s">
        <v>53</v>
      </c>
      <c r="C81" s="107" t="s">
        <v>7</v>
      </c>
      <c r="D81" s="450" t="s">
        <v>477</v>
      </c>
      <c r="E81" s="402">
        <v>3</v>
      </c>
      <c r="F81" s="359" t="s">
        <v>167</v>
      </c>
      <c r="G81" s="89" t="str">
        <f>+IF(AND(ISBLANK(E81),ISBLANK(F81)),"Introducir Meta e Resultado",IF(ISBLANK(E81),"Introducir Meta",IF(ISBLANK(F81),"Introducir Resultado",IF(F81&gt;=E81,"Meta Conseguida","Meta Non Conseguida"))))</f>
        <v>Meta Conseguida</v>
      </c>
      <c r="H81" s="3"/>
      <c r="I81" s="402"/>
      <c r="J81" s="359"/>
      <c r="K81" s="89" t="str">
        <f>+IF(AND(ISBLANK(I81),ISBLANK(J81)),"Introducir Meta e Resultado",IF(ISBLANK(I81),"Introducir Meta",IF(ISBLANK(J81),"Introducir Resultado",IF(J81&gt;=I81,"Meta Conseguida","Meta Non Conseguida"))))</f>
        <v>Introducir Meta e Resultado</v>
      </c>
      <c r="M81" s="402"/>
      <c r="N81" s="359"/>
      <c r="O81" s="89" t="str">
        <f>+IF(AND(ISBLANK(M81),ISBLANK(N81)),"Introducir Meta e Resultado",IF(ISBLANK(M81),"Introducir Meta",IF(ISBLANK(N81),"Introducir Resultado",IF(N81&gt;=M81,"Meta Conseguida","Meta Non Conseguida"))))</f>
        <v>Introducir Meta e Resultado</v>
      </c>
    </row>
    <row r="82" spans="1:15" ht="36">
      <c r="A82" s="105" t="s">
        <v>155</v>
      </c>
      <c r="B82" s="99" t="s">
        <v>270</v>
      </c>
      <c r="C82" s="99" t="s">
        <v>11</v>
      </c>
      <c r="D82" s="455" t="s">
        <v>353</v>
      </c>
      <c r="E82" s="456">
        <f>+COUNTA(E83:E86)</f>
        <v>4</v>
      </c>
      <c r="F82" s="446">
        <f>+COUNTIF(G83:G86,"Meta Conseguida")</f>
        <v>4</v>
      </c>
      <c r="G82" s="92" t="str">
        <f>+IF(F82=0,"Ningunha Meta Alcanzada",IF(F82=E82,"Meta Totalmente Alcanzada",IF(F82&gt;0,"Meta Parcialmente Alcanzada")))</f>
        <v>Meta Totalmente Alcanzada</v>
      </c>
      <c r="H82" s="283"/>
      <c r="I82" s="456">
        <f>+COUNTA(I83:I86)</f>
        <v>0</v>
      </c>
      <c r="J82" s="446">
        <f>+COUNTIF(K83:K86,"Meta Conseguida")</f>
        <v>0</v>
      </c>
      <c r="K82" s="92" t="str">
        <f>+IF(J82=0,"Ningunha Meta Alcanzada",IF(J82=I82,"Meta Totalmente Alcanzada",IF(J82&gt;0,"Meta Parcialmente Alcanzada")))</f>
        <v>Ningunha Meta Alcanzada</v>
      </c>
      <c r="M82" s="456">
        <f>+COUNTA(M83:M86)</f>
        <v>0</v>
      </c>
      <c r="N82" s="446">
        <f>+COUNTIF(O83:O86,"Meta Conseguida")</f>
        <v>0</v>
      </c>
      <c r="O82" s="92" t="str">
        <f>+IF(N82=0,"Ningunha Meta Alcanzada",IF(N82=M82,"Meta Totalmente Alcanzada",IF(N82&gt;0,"Meta Parcialmente Alcanzada")))</f>
        <v>Ningunha Meta Alcanzada</v>
      </c>
    </row>
    <row r="83" spans="1:15" ht="82.8">
      <c r="A83" s="59" t="s">
        <v>271</v>
      </c>
      <c r="B83" s="93" t="s">
        <v>272</v>
      </c>
      <c r="C83" s="93" t="s">
        <v>11</v>
      </c>
      <c r="D83" s="457" t="s">
        <v>478</v>
      </c>
      <c r="E83" s="483">
        <v>3</v>
      </c>
      <c r="F83" s="484">
        <v>3.7</v>
      </c>
      <c r="G83" s="90" t="str">
        <f t="shared" ref="G83:G86" si="38">+IF(AND(ISBLANK(E83),ISBLANK(F83)),"Introducir Meta e Resultado",IF(ISBLANK(E83),"Introducir Meta",IF(ISBLANK(F83),"Introducir Resultado",IF(F83&gt;=E83,"Meta Conseguida","Meta Non Conseguida"))))</f>
        <v>Meta Conseguida</v>
      </c>
      <c r="H83" s="283"/>
      <c r="I83" s="483"/>
      <c r="J83" s="484"/>
      <c r="K83" s="90" t="str">
        <f t="shared" ref="K83:K86" si="39">+IF(AND(ISBLANK(I83),ISBLANK(J83)),"Introducir Meta e Resultado",IF(ISBLANK(I83),"Introducir Meta",IF(ISBLANK(J83),"Introducir Resultado",IF(J83&gt;=I83,"Meta Conseguida","Meta Non Conseguida"))))</f>
        <v>Introducir Meta e Resultado</v>
      </c>
      <c r="M83" s="483"/>
      <c r="N83" s="484"/>
      <c r="O83" s="90" t="str">
        <f t="shared" ref="O83:O86" si="40">+IF(AND(ISBLANK(M83),ISBLANK(N83)),"Introducir Meta e Resultado",IF(ISBLANK(M83),"Introducir Meta",IF(ISBLANK(N83),"Introducir Resultado",IF(N83&gt;=M83,"Meta Conseguida","Meta Non Conseguida"))))</f>
        <v>Introducir Meta e Resultado</v>
      </c>
    </row>
    <row r="84" spans="1:15" ht="82.8">
      <c r="A84" s="59" t="s">
        <v>273</v>
      </c>
      <c r="B84" s="93" t="s">
        <v>274</v>
      </c>
      <c r="C84" s="93" t="s">
        <v>11</v>
      </c>
      <c r="D84" s="457" t="s">
        <v>479</v>
      </c>
      <c r="E84" s="483">
        <v>3.7</v>
      </c>
      <c r="F84" s="484" t="s">
        <v>167</v>
      </c>
      <c r="G84" s="90" t="str">
        <f t="shared" si="38"/>
        <v>Meta Conseguida</v>
      </c>
      <c r="H84" s="283"/>
      <c r="I84" s="483"/>
      <c r="J84" s="484"/>
      <c r="K84" s="90" t="str">
        <f t="shared" si="39"/>
        <v>Introducir Meta e Resultado</v>
      </c>
      <c r="M84" s="483"/>
      <c r="N84" s="484"/>
      <c r="O84" s="90" t="str">
        <f t="shared" si="40"/>
        <v>Introducir Meta e Resultado</v>
      </c>
    </row>
    <row r="85" spans="1:15" ht="96.6">
      <c r="A85" s="59" t="s">
        <v>276</v>
      </c>
      <c r="B85" s="93" t="s">
        <v>275</v>
      </c>
      <c r="C85" s="93" t="s">
        <v>11</v>
      </c>
      <c r="D85" s="457" t="s">
        <v>480</v>
      </c>
      <c r="E85" s="483">
        <v>3</v>
      </c>
      <c r="F85" s="484" t="s">
        <v>167</v>
      </c>
      <c r="G85" s="90" t="str">
        <f t="shared" si="38"/>
        <v>Meta Conseguida</v>
      </c>
      <c r="H85" s="283"/>
      <c r="I85" s="483"/>
      <c r="J85" s="484"/>
      <c r="K85" s="90" t="str">
        <f t="shared" si="39"/>
        <v>Introducir Meta e Resultado</v>
      </c>
      <c r="M85" s="483"/>
      <c r="N85" s="484"/>
      <c r="O85" s="90" t="str">
        <f t="shared" si="40"/>
        <v>Introducir Meta e Resultado</v>
      </c>
    </row>
    <row r="86" spans="1:15" ht="96.6">
      <c r="A86" s="60" t="s">
        <v>276</v>
      </c>
      <c r="B86" s="93" t="s">
        <v>391</v>
      </c>
      <c r="C86" s="94" t="s">
        <v>11</v>
      </c>
      <c r="D86" s="457" t="s">
        <v>481</v>
      </c>
      <c r="E86" s="483">
        <v>3</v>
      </c>
      <c r="F86" s="484">
        <v>3</v>
      </c>
      <c r="G86" s="90" t="str">
        <f t="shared" si="38"/>
        <v>Meta Conseguida</v>
      </c>
      <c r="H86" s="283"/>
      <c r="I86" s="483"/>
      <c r="J86" s="484"/>
      <c r="K86" s="90" t="str">
        <f t="shared" si="39"/>
        <v>Introducir Meta e Resultado</v>
      </c>
      <c r="M86" s="483"/>
      <c r="N86" s="484"/>
      <c r="O86" s="90" t="str">
        <f t="shared" si="40"/>
        <v>Introducir Meta e Resultado</v>
      </c>
    </row>
    <row r="87" spans="1:15" ht="69">
      <c r="A87" s="108" t="s">
        <v>156</v>
      </c>
      <c r="B87" s="109" t="s">
        <v>203</v>
      </c>
      <c r="C87" s="109" t="s">
        <v>306</v>
      </c>
      <c r="D87" s="461" t="s">
        <v>482</v>
      </c>
      <c r="E87" s="406" t="s">
        <v>167</v>
      </c>
      <c r="F87" s="407">
        <v>6</v>
      </c>
      <c r="G87" s="95" t="str">
        <f t="shared" ref="G87:G88" si="41">+IF(ISBLANK(F87),"Introducir Resultado","Indicador Completado")</f>
        <v>Indicador Completado</v>
      </c>
      <c r="H87" s="3"/>
      <c r="I87" s="406" t="s">
        <v>167</v>
      </c>
      <c r="J87" s="407"/>
      <c r="K87" s="95" t="str">
        <f t="shared" ref="K87:K88" si="42">+IF(ISBLANK(J87),"Introducir Resultado","Indicador Completado")</f>
        <v>Introducir Resultado</v>
      </c>
      <c r="M87" s="406" t="s">
        <v>167</v>
      </c>
      <c r="N87" s="407"/>
      <c r="O87" s="95" t="str">
        <f t="shared" ref="O87:O88" si="43">+IF(ISBLANK(N87),"Introducir Resultado","Indicador Completado")</f>
        <v>Introducir Resultado</v>
      </c>
    </row>
    <row r="88" spans="1:15" ht="69">
      <c r="A88" s="108" t="s">
        <v>278</v>
      </c>
      <c r="B88" s="109" t="s">
        <v>157</v>
      </c>
      <c r="C88" s="109" t="s">
        <v>7</v>
      </c>
      <c r="D88" s="461" t="s">
        <v>483</v>
      </c>
      <c r="E88" s="406" t="s">
        <v>167</v>
      </c>
      <c r="F88" s="407">
        <v>12</v>
      </c>
      <c r="G88" s="95" t="str">
        <f t="shared" si="41"/>
        <v>Indicador Completado</v>
      </c>
      <c r="H88" s="3"/>
      <c r="I88" s="406" t="s">
        <v>167</v>
      </c>
      <c r="J88" s="407"/>
      <c r="K88" s="95" t="str">
        <f t="shared" si="42"/>
        <v>Introducir Resultado</v>
      </c>
      <c r="M88" s="406" t="s">
        <v>167</v>
      </c>
      <c r="N88" s="407"/>
      <c r="O88" s="95" t="str">
        <f t="shared" si="43"/>
        <v>Introducir Resultado</v>
      </c>
    </row>
    <row r="89" spans="1:15" s="53" customFormat="1" ht="18.75" customHeight="1" thickBot="1">
      <c r="A89" s="281"/>
      <c r="B89" s="282"/>
      <c r="C89" s="282"/>
      <c r="D89" s="462"/>
      <c r="E89" s="393"/>
      <c r="F89" s="408"/>
      <c r="G89" s="28"/>
      <c r="H89" s="2"/>
      <c r="I89" s="393"/>
      <c r="J89" s="408"/>
      <c r="K89" s="28"/>
      <c r="L89" s="2"/>
      <c r="M89" s="393"/>
      <c r="N89" s="408"/>
      <c r="O89" s="28"/>
    </row>
    <row r="90" spans="1:15" ht="18.75" customHeight="1" thickBot="1">
      <c r="A90" s="41" t="s">
        <v>26</v>
      </c>
      <c r="B90" s="42"/>
      <c r="C90" s="42"/>
      <c r="D90" s="463"/>
      <c r="E90" s="409"/>
      <c r="F90" s="409"/>
      <c r="G90" s="44"/>
      <c r="H90" s="53"/>
      <c r="I90" s="409"/>
      <c r="J90" s="409"/>
      <c r="K90" s="44"/>
      <c r="L90" s="53"/>
      <c r="M90" s="409"/>
      <c r="N90" s="409"/>
      <c r="O90" s="44"/>
    </row>
    <row r="91" spans="1:15" ht="24.9" customHeight="1">
      <c r="A91" s="97"/>
      <c r="B91" s="175"/>
      <c r="C91" s="175"/>
      <c r="D91" s="422"/>
      <c r="E91" s="393"/>
      <c r="F91" s="393"/>
      <c r="G91" s="28"/>
      <c r="I91" s="393"/>
      <c r="J91" s="393"/>
      <c r="K91" s="28"/>
      <c r="M91" s="393"/>
      <c r="N91" s="393"/>
      <c r="O91" s="28"/>
    </row>
    <row r="92" spans="1:15" ht="36">
      <c r="A92" s="105" t="s">
        <v>127</v>
      </c>
      <c r="B92" s="99" t="s">
        <v>392</v>
      </c>
      <c r="C92" s="99" t="s">
        <v>34</v>
      </c>
      <c r="D92" s="464" t="s">
        <v>354</v>
      </c>
      <c r="E92" s="426">
        <f>+COUNTA(G93:G94)-COUNTIF(G93:G94,"Non hai indicador")-COUNTIF(G93:G94,"Introducir Meta e Resultado")</f>
        <v>0</v>
      </c>
      <c r="F92" s="427">
        <f>+COUNTIF(G93:G94,"Meta Conseguida")</f>
        <v>0</v>
      </c>
      <c r="G92" s="92" t="str">
        <f>+IF(F92=0,"Ningunha Meta Alcanzada",IF(F92=E92,"Meta Totalmente Alcanzada",IF(F92&gt;0,"Meta Parcialmente Alcanzada")))</f>
        <v>Ningunha Meta Alcanzada</v>
      </c>
      <c r="I92" s="426">
        <f>+COUNTA(K93:K94)-COUNTIF(K93:K94,"Non hai indicador")-COUNTIF(K93:K94,"Introducir Meta e Resultado")</f>
        <v>0</v>
      </c>
      <c r="J92" s="427">
        <f>+COUNTIF(K93:K94,"Meta Conseguida")</f>
        <v>0</v>
      </c>
      <c r="K92" s="92" t="str">
        <f>+IF(J92=0,"Ningunha Meta Alcanzada",IF(J92=I92,"Meta Totalmente Alcanzada",IF(J92&gt;0,"Meta Parcialmente Alcanzada")))</f>
        <v>Ningunha Meta Alcanzada</v>
      </c>
      <c r="M92" s="426">
        <f>+COUNTA(O93:O94)-COUNTIF(O93:O94,"Non hai indicador")-COUNTIF(O93:O94,"Introducir Meta e Resultado")</f>
        <v>0</v>
      </c>
      <c r="N92" s="427">
        <f>+COUNTIF(O93:O94,"Meta Conseguida")</f>
        <v>0</v>
      </c>
      <c r="O92" s="92" t="str">
        <f>+IF(N92=0,"Ningunha Meta Alcanzada",IF(N92=M92,"Meta Totalmente Alcanzada",IF(N92&gt;0,"Meta Parcialmente Alcanzada")))</f>
        <v>Ningunha Meta Alcanzada</v>
      </c>
    </row>
    <row r="93" spans="1:15" ht="31.2">
      <c r="A93" s="59" t="s">
        <v>410</v>
      </c>
      <c r="B93" s="93" t="s">
        <v>411</v>
      </c>
      <c r="C93" s="68" t="s">
        <v>34</v>
      </c>
      <c r="D93" s="433" t="s">
        <v>335</v>
      </c>
      <c r="E93" s="363"/>
      <c r="F93" s="364"/>
      <c r="G93" s="90" t="str">
        <f t="shared" ref="G93:G94" si="44">+IF(AND(ISBLANK(E93),ISBLANK(F93)),"Introducir Meta e Resultado",IF(ISBLANK(E93),"Introducir Meta",IF(ISBLANK(F93),"Introducir Resultado",IF(F93&gt;=E93,"Meta Conseguida","Meta Non Conseguida"))))</f>
        <v>Introducir Meta e Resultado</v>
      </c>
      <c r="I93" s="363"/>
      <c r="J93" s="364"/>
      <c r="K93" s="90" t="str">
        <f t="shared" ref="K93:K94" si="45">+IF(AND(ISBLANK(I93),ISBLANK(J93)),"Introducir Meta e Resultado",IF(ISBLANK(I93),"Introducir Meta",IF(ISBLANK(J93),"Introducir Resultado",IF(J93&gt;=I93,"Meta Conseguida","Meta Non Conseguida"))))</f>
        <v>Introducir Meta e Resultado</v>
      </c>
      <c r="M93" s="363"/>
      <c r="N93" s="364"/>
      <c r="O93" s="90" t="str">
        <f t="shared" ref="O93:O94" si="46">+IF(AND(ISBLANK(M93),ISBLANK(N93)),"Introducir Meta e Resultado",IF(ISBLANK(M93),"Introducir Meta",IF(ISBLANK(N93),"Introducir Resultado",IF(N93&gt;=M93,"Meta Conseguida","Meta Non Conseguida"))))</f>
        <v>Introducir Meta e Resultado</v>
      </c>
    </row>
    <row r="94" spans="1:15" ht="31.2">
      <c r="A94" s="59" t="s">
        <v>412</v>
      </c>
      <c r="B94" s="93" t="s">
        <v>413</v>
      </c>
      <c r="C94" s="68" t="s">
        <v>34</v>
      </c>
      <c r="D94" s="433" t="s">
        <v>336</v>
      </c>
      <c r="E94" s="363"/>
      <c r="F94" s="364"/>
      <c r="G94" s="90" t="str">
        <f t="shared" si="44"/>
        <v>Introducir Meta e Resultado</v>
      </c>
      <c r="I94" s="363"/>
      <c r="J94" s="364"/>
      <c r="K94" s="90" t="str">
        <f t="shared" si="45"/>
        <v>Introducir Meta e Resultado</v>
      </c>
      <c r="M94" s="363"/>
      <c r="N94" s="364"/>
      <c r="O94" s="90" t="str">
        <f t="shared" si="46"/>
        <v>Introducir Meta e Resultado</v>
      </c>
    </row>
    <row r="95" spans="1:15">
      <c r="F95" s="202"/>
    </row>
    <row r="96" spans="1:15">
      <c r="F96" s="202"/>
    </row>
    <row r="97" spans="6:6">
      <c r="F97" s="202"/>
    </row>
  </sheetData>
  <sheetProtection formatCells="0" formatColumns="0" formatRows="0" autoFilter="0"/>
  <autoFilter ref="A5:C94" xr:uid="{00000000-0009-0000-0000-000007000000}"/>
  <mergeCells count="6">
    <mergeCell ref="M4:O4"/>
    <mergeCell ref="A2:G2"/>
    <mergeCell ref="A4:B4"/>
    <mergeCell ref="E4:G4"/>
    <mergeCell ref="C4:D4"/>
    <mergeCell ref="I4:K4"/>
  </mergeCells>
  <conditionalFormatting sqref="F1">
    <cfRule type="cellIs" dxfId="2111" priority="5287" operator="greaterThanOrEqual">
      <formula>$E1</formula>
    </cfRule>
    <cfRule type="cellIs" dxfId="2110" priority="5286" operator="lessThan">
      <formula>$E1</formula>
    </cfRule>
    <cfRule type="cellIs" dxfId="2109" priority="5285" operator="equal">
      <formula>0</formula>
    </cfRule>
  </conditionalFormatting>
  <conditionalFormatting sqref="F7">
    <cfRule type="cellIs" dxfId="2108" priority="327" operator="greaterThanOrEqual">
      <formula>E7</formula>
    </cfRule>
    <cfRule type="cellIs" dxfId="2107" priority="326" operator="lessThan">
      <formula>E7</formula>
    </cfRule>
    <cfRule type="cellIs" dxfId="2106" priority="325" operator="equal">
      <formula>0</formula>
    </cfRule>
  </conditionalFormatting>
  <conditionalFormatting sqref="F8">
    <cfRule type="cellIs" dxfId="2105" priority="289" operator="equal">
      <formula>0</formula>
    </cfRule>
    <cfRule type="cellIs" dxfId="2104" priority="290" operator="greaterThanOrEqual">
      <formula>E8</formula>
    </cfRule>
    <cfRule type="cellIs" dxfId="2103" priority="291" operator="lessThan">
      <formula>E8</formula>
    </cfRule>
  </conditionalFormatting>
  <conditionalFormatting sqref="F9">
    <cfRule type="cellIs" dxfId="2102" priority="312" operator="greaterThanOrEqual">
      <formula>E9</formula>
    </cfRule>
    <cfRule type="cellIs" dxfId="2101" priority="311" operator="lessThan">
      <formula>E9</formula>
    </cfRule>
  </conditionalFormatting>
  <conditionalFormatting sqref="F9:F11">
    <cfRule type="cellIs" dxfId="2100" priority="295" operator="equal">
      <formula>0</formula>
    </cfRule>
  </conditionalFormatting>
  <conditionalFormatting sqref="F10">
    <cfRule type="cellIs" dxfId="2099" priority="297" operator="greaterThanOrEqual">
      <formula>E10</formula>
    </cfRule>
    <cfRule type="cellIs" dxfId="2098" priority="296" operator="lessThan">
      <formula>E10</formula>
    </cfRule>
  </conditionalFormatting>
  <conditionalFormatting sqref="F11">
    <cfRule type="cellIs" dxfId="2097" priority="315" operator="greaterThanOrEqual">
      <formula>$E11</formula>
    </cfRule>
    <cfRule type="cellIs" dxfId="2096" priority="314" operator="lessThan">
      <formula>$E11</formula>
    </cfRule>
  </conditionalFormatting>
  <conditionalFormatting sqref="F12">
    <cfRule type="cellIs" dxfId="2095" priority="278" operator="greaterThanOrEqual">
      <formula>E12</formula>
    </cfRule>
    <cfRule type="cellIs" dxfId="2094" priority="279" operator="lessThan">
      <formula>E12</formula>
    </cfRule>
    <cfRule type="cellIs" dxfId="2093" priority="277" operator="equal">
      <formula>0</formula>
    </cfRule>
  </conditionalFormatting>
  <conditionalFormatting sqref="F13">
    <cfRule type="cellIs" dxfId="2092" priority="287" operator="lessThan">
      <formula>E13</formula>
    </cfRule>
    <cfRule type="cellIs" dxfId="2091" priority="288" operator="greaterThanOrEqual">
      <formula>E13</formula>
    </cfRule>
  </conditionalFormatting>
  <conditionalFormatting sqref="F13:F15">
    <cfRule type="cellIs" dxfId="2090" priority="258" operator="equal">
      <formula>0</formula>
    </cfRule>
  </conditionalFormatting>
  <conditionalFormatting sqref="F14">
    <cfRule type="cellIs" dxfId="2089" priority="284" operator="lessThan">
      <formula>E14</formula>
    </cfRule>
    <cfRule type="cellIs" dxfId="2088" priority="285" operator="greaterThanOrEqual">
      <formula>E14</formula>
    </cfRule>
  </conditionalFormatting>
  <conditionalFormatting sqref="F16">
    <cfRule type="cellIs" dxfId="2087" priority="305" operator="greaterThanOrEqual">
      <formula>E16</formula>
    </cfRule>
    <cfRule type="cellIs" dxfId="2086" priority="306" operator="lessThan">
      <formula>E16</formula>
    </cfRule>
    <cfRule type="cellIs" dxfId="2085" priority="304" operator="equal">
      <formula>0</formula>
    </cfRule>
  </conditionalFormatting>
  <conditionalFormatting sqref="F17">
    <cfRule type="cellIs" dxfId="2084" priority="309" operator="greaterThanOrEqual">
      <formula>E17</formula>
    </cfRule>
    <cfRule type="cellIs" dxfId="2083" priority="308" operator="lessThan">
      <formula>E17</formula>
    </cfRule>
  </conditionalFormatting>
  <conditionalFormatting sqref="F17:F18">
    <cfRule type="cellIs" dxfId="2082" priority="307" operator="equal">
      <formula>0</formula>
    </cfRule>
  </conditionalFormatting>
  <conditionalFormatting sqref="F18">
    <cfRule type="cellIs" dxfId="2081" priority="317" operator="lessThan">
      <formula>E18</formula>
    </cfRule>
    <cfRule type="cellIs" dxfId="2080" priority="318" operator="greaterThanOrEqual">
      <formula>E18</formula>
    </cfRule>
  </conditionalFormatting>
  <conditionalFormatting sqref="F20">
    <cfRule type="cellIs" dxfId="2079" priority="273" operator="lessThan">
      <formula>E20</formula>
    </cfRule>
    <cfRule type="cellIs" dxfId="2078" priority="272" operator="greaterThanOrEqual">
      <formula>E20</formula>
    </cfRule>
    <cfRule type="cellIs" dxfId="2077" priority="271" operator="equal">
      <formula>0</formula>
    </cfRule>
  </conditionalFormatting>
  <conditionalFormatting sqref="F21">
    <cfRule type="cellIs" dxfId="2076" priority="302" operator="lessThan">
      <formula>E21</formula>
    </cfRule>
    <cfRule type="cellIs" dxfId="2075" priority="303" operator="greaterThanOrEqual">
      <formula>E21</formula>
    </cfRule>
  </conditionalFormatting>
  <conditionalFormatting sqref="F21:F22">
    <cfRule type="cellIs" dxfId="2074" priority="298" operator="equal">
      <formula>0</formula>
    </cfRule>
  </conditionalFormatting>
  <conditionalFormatting sqref="F22">
    <cfRule type="cellIs" dxfId="2073" priority="299" operator="lessThan">
      <formula>E22</formula>
    </cfRule>
    <cfRule type="cellIs" dxfId="2072" priority="300" operator="greaterThanOrEqual">
      <formula>E22</formula>
    </cfRule>
  </conditionalFormatting>
  <conditionalFormatting sqref="F24">
    <cfRule type="cellIs" dxfId="2071" priority="1302" operator="lessThan">
      <formula>E24</formula>
    </cfRule>
    <cfRule type="cellIs" dxfId="2070" priority="1300" operator="equal">
      <formula>0</formula>
    </cfRule>
    <cfRule type="cellIs" dxfId="2069" priority="1301" operator="greaterThanOrEqual">
      <formula>E24</formula>
    </cfRule>
  </conditionalFormatting>
  <conditionalFormatting sqref="F25">
    <cfRule type="cellIs" dxfId="2068" priority="1288" operator="equal">
      <formula>0</formula>
    </cfRule>
    <cfRule type="cellIs" dxfId="2067" priority="1289" operator="lessThan">
      <formula>E25</formula>
    </cfRule>
    <cfRule type="cellIs" dxfId="2066" priority="1290" operator="greaterThanOrEqual">
      <formula>E25</formula>
    </cfRule>
  </conditionalFormatting>
  <conditionalFormatting sqref="F26">
    <cfRule type="cellIs" dxfId="2065" priority="1291" operator="equal">
      <formula>0</formula>
    </cfRule>
    <cfRule type="cellIs" dxfId="2064" priority="1293" operator="greaterThan">
      <formula>E26</formula>
    </cfRule>
    <cfRule type="cellIs" dxfId="2063" priority="1292" operator="lessThanOrEqual">
      <formula>E26</formula>
    </cfRule>
  </conditionalFormatting>
  <conditionalFormatting sqref="F27:F30">
    <cfRule type="cellIs" dxfId="2062" priority="1276" operator="equal">
      <formula>0</formula>
    </cfRule>
    <cfRule type="cellIs" dxfId="2061" priority="1277" operator="lessThan">
      <formula>$E27</formula>
    </cfRule>
    <cfRule type="cellIs" dxfId="2060" priority="1278" operator="greaterThanOrEqual">
      <formula>$E27</formula>
    </cfRule>
  </conditionalFormatting>
  <conditionalFormatting sqref="F32">
    <cfRule type="cellIs" dxfId="2059" priority="1383" operator="greaterThanOrEqual">
      <formula>E32</formula>
    </cfRule>
    <cfRule type="cellIs" dxfId="2058" priority="1382" operator="lessThan">
      <formula>E32</formula>
    </cfRule>
  </conditionalFormatting>
  <conditionalFormatting sqref="F32:F33">
    <cfRule type="cellIs" dxfId="2057" priority="1381" operator="equal">
      <formula>0</formula>
    </cfRule>
  </conditionalFormatting>
  <conditionalFormatting sqref="F33">
    <cfRule type="cellIs" dxfId="2056" priority="1386" operator="greaterThanOrEqual">
      <formula>E33</formula>
    </cfRule>
    <cfRule type="cellIs" dxfId="2055" priority="1385" operator="lessThan">
      <formula>E33</formula>
    </cfRule>
  </conditionalFormatting>
  <conditionalFormatting sqref="F35">
    <cfRule type="cellIs" dxfId="2054" priority="1379" operator="lessThan">
      <formula>E35</formula>
    </cfRule>
    <cfRule type="cellIs" dxfId="2053" priority="1380" operator="greaterThanOrEqual">
      <formula>E35</formula>
    </cfRule>
  </conditionalFormatting>
  <conditionalFormatting sqref="F35:F36">
    <cfRule type="cellIs" dxfId="2052" priority="1372" operator="equal">
      <formula>0</formula>
    </cfRule>
  </conditionalFormatting>
  <conditionalFormatting sqref="F36">
    <cfRule type="cellIs" dxfId="2051" priority="1373" operator="lessThan">
      <formula>E36</formula>
    </cfRule>
    <cfRule type="cellIs" dxfId="2050" priority="1374" operator="greaterThanOrEqual">
      <formula>E36</formula>
    </cfRule>
  </conditionalFormatting>
  <conditionalFormatting sqref="F37">
    <cfRule type="cellIs" dxfId="2049" priority="1462" operator="equal">
      <formula>0</formula>
    </cfRule>
    <cfRule type="cellIs" dxfId="2048" priority="1464" operator="greaterThanOrEqual">
      <formula>$E37</formula>
    </cfRule>
    <cfRule type="cellIs" dxfId="2047" priority="1463" operator="lessThan">
      <formula>$E37</formula>
    </cfRule>
  </conditionalFormatting>
  <conditionalFormatting sqref="F38:F40">
    <cfRule type="cellIs" dxfId="2046" priority="1361" operator="lessThan">
      <formula>E38</formula>
    </cfRule>
    <cfRule type="cellIs" dxfId="2045" priority="1360" operator="equal">
      <formula>0</formula>
    </cfRule>
    <cfRule type="cellIs" dxfId="2044" priority="1362" operator="greaterThanOrEqual">
      <formula>E38</formula>
    </cfRule>
  </conditionalFormatting>
  <conditionalFormatting sqref="F46">
    <cfRule type="cellIs" dxfId="2043" priority="1456" operator="equal">
      <formula>0</formula>
    </cfRule>
    <cfRule type="cellIs" dxfId="2042" priority="1458" operator="greaterThanOrEqual">
      <formula>E46</formula>
    </cfRule>
    <cfRule type="cellIs" dxfId="2041" priority="1457" operator="lessThan">
      <formula>E46</formula>
    </cfRule>
  </conditionalFormatting>
  <conditionalFormatting sqref="F47:F51">
    <cfRule type="cellIs" dxfId="2040" priority="49" operator="equal">
      <formula>0</formula>
    </cfRule>
    <cfRule type="cellIs" dxfId="2039" priority="50" operator="lessThan">
      <formula>E47</formula>
    </cfRule>
    <cfRule type="cellIs" dxfId="2038" priority="51" operator="greaterThanOrEqual">
      <formula>E47</formula>
    </cfRule>
  </conditionalFormatting>
  <conditionalFormatting sqref="F50:F51">
    <cfRule type="cellIs" dxfId="2037" priority="13" operator="equal">
      <formula>0</formula>
    </cfRule>
    <cfRule type="cellIs" dxfId="2036" priority="14" operator="lessThan">
      <formula>E50</formula>
    </cfRule>
    <cfRule type="cellIs" dxfId="2035" priority="15" operator="greaterThanOrEqual">
      <formula>E50</formula>
    </cfRule>
  </conditionalFormatting>
  <conditionalFormatting sqref="F52:F53">
    <cfRule type="cellIs" dxfId="2034" priority="1354" operator="equal">
      <formula>0</formula>
    </cfRule>
    <cfRule type="cellIs" dxfId="2033" priority="1355" operator="lessThanOrEqual">
      <formula>E52</formula>
    </cfRule>
    <cfRule type="cellIs" dxfId="2032" priority="1356" operator="greaterThan">
      <formula>E52</formula>
    </cfRule>
  </conditionalFormatting>
  <conditionalFormatting sqref="F54">
    <cfRule type="cellIs" dxfId="2031" priority="1446" operator="greaterThanOrEqual">
      <formula>$E54</formula>
    </cfRule>
    <cfRule type="cellIs" dxfId="2030" priority="1445" operator="lessThan">
      <formula>$E54</formula>
    </cfRule>
    <cfRule type="cellIs" dxfId="2029" priority="1444" operator="equal">
      <formula>0</formula>
    </cfRule>
  </conditionalFormatting>
  <conditionalFormatting sqref="F55:F58">
    <cfRule type="cellIs" dxfId="2028" priority="1215" operator="greaterThanOrEqual">
      <formula>E55</formula>
    </cfRule>
    <cfRule type="cellIs" dxfId="2027" priority="1214" operator="lessThan">
      <formula>E55</formula>
    </cfRule>
    <cfRule type="cellIs" dxfId="2026" priority="1213" operator="equal">
      <formula>0</formula>
    </cfRule>
  </conditionalFormatting>
  <conditionalFormatting sqref="F59">
    <cfRule type="cellIs" dxfId="2025" priority="1435" operator="equal">
      <formula>0</formula>
    </cfRule>
    <cfRule type="cellIs" dxfId="2024" priority="1436" operator="lessThan">
      <formula>E59</formula>
    </cfRule>
    <cfRule type="cellIs" dxfId="2023" priority="1437" operator="greaterThanOrEqual">
      <formula>E59</formula>
    </cfRule>
  </conditionalFormatting>
  <conditionalFormatting sqref="F60:F63">
    <cfRule type="cellIs" dxfId="2022" priority="1184" operator="lessThan">
      <formula>E60</formula>
    </cfRule>
    <cfRule type="cellIs" dxfId="2021" priority="1185" operator="greaterThanOrEqual">
      <formula>E60</formula>
    </cfRule>
  </conditionalFormatting>
  <conditionalFormatting sqref="F60:F64">
    <cfRule type="cellIs" dxfId="2020" priority="1183" operator="equal">
      <formula>0</formula>
    </cfRule>
  </conditionalFormatting>
  <conditionalFormatting sqref="F64">
    <cfRule type="cellIs" dxfId="2019" priority="1394" operator="lessThan">
      <formula>E64</formula>
    </cfRule>
    <cfRule type="cellIs" dxfId="2018" priority="1395" operator="greaterThanOrEqual">
      <formula>E64</formula>
    </cfRule>
  </conditionalFormatting>
  <conditionalFormatting sqref="F65">
    <cfRule type="cellIs" dxfId="2017" priority="1428" operator="greaterThanOrEqual">
      <formula>$E65</formula>
    </cfRule>
    <cfRule type="cellIs" dxfId="2016" priority="1427" operator="lessThan">
      <formula>$E65</formula>
    </cfRule>
    <cfRule type="cellIs" dxfId="2015" priority="1426" operator="equal">
      <formula>0</formula>
    </cfRule>
  </conditionalFormatting>
  <conditionalFormatting sqref="F66:F69">
    <cfRule type="cellIs" dxfId="2014" priority="1201" operator="equal">
      <formula>0</formula>
    </cfRule>
    <cfRule type="cellIs" dxfId="2013" priority="1202" operator="lessThan">
      <formula>E66</formula>
    </cfRule>
    <cfRule type="cellIs" dxfId="2012" priority="1203" operator="greaterThanOrEqual">
      <formula>E66</formula>
    </cfRule>
  </conditionalFormatting>
  <conditionalFormatting sqref="F71">
    <cfRule type="cellIs" dxfId="2011" priority="1110" operator="equal">
      <formula>0</formula>
    </cfRule>
    <cfRule type="cellIs" dxfId="2010" priority="1112" operator="greaterThanOrEqual">
      <formula>E71</formula>
    </cfRule>
    <cfRule type="cellIs" dxfId="2009" priority="1111" operator="lessThan">
      <formula>E71</formula>
    </cfRule>
  </conditionalFormatting>
  <conditionalFormatting sqref="F73">
    <cfRule type="cellIs" dxfId="2008" priority="1109" operator="greaterThanOrEqual">
      <formula>E73</formula>
    </cfRule>
    <cfRule type="cellIs" dxfId="2007" priority="1108" operator="lessThan">
      <formula>E73</formula>
    </cfRule>
  </conditionalFormatting>
  <conditionalFormatting sqref="F73:F74">
    <cfRule type="cellIs" dxfId="2006" priority="1104" operator="equal">
      <formula>0</formula>
    </cfRule>
  </conditionalFormatting>
  <conditionalFormatting sqref="F74">
    <cfRule type="cellIs" dxfId="2005" priority="1105" operator="lessThan">
      <formula>E74</formula>
    </cfRule>
    <cfRule type="cellIs" dxfId="2004" priority="1106" operator="greaterThanOrEqual">
      <formula>E74</formula>
    </cfRule>
  </conditionalFormatting>
  <conditionalFormatting sqref="F75">
    <cfRule type="cellIs" dxfId="2003" priority="1416" operator="greaterThanOrEqual">
      <formula>$E75</formula>
    </cfRule>
    <cfRule type="cellIs" dxfId="2002" priority="1415" operator="lessThan">
      <formula>$E75</formula>
    </cfRule>
    <cfRule type="cellIs" dxfId="2001" priority="1414" operator="equal">
      <formula>0</formula>
    </cfRule>
  </conditionalFormatting>
  <conditionalFormatting sqref="F76:F79">
    <cfRule type="cellIs" dxfId="2000" priority="1329" operator="greaterThanOrEqual">
      <formula>E76</formula>
    </cfRule>
    <cfRule type="cellIs" dxfId="1999" priority="1328" operator="lessThan">
      <formula>E76</formula>
    </cfRule>
  </conditionalFormatting>
  <conditionalFormatting sqref="F76:F81">
    <cfRule type="cellIs" dxfId="1998" priority="1101" operator="equal">
      <formula>0</formula>
    </cfRule>
  </conditionalFormatting>
  <conditionalFormatting sqref="F80">
    <cfRule type="cellIs" dxfId="1997" priority="1115" operator="greaterThanOrEqual">
      <formula>E80</formula>
    </cfRule>
    <cfRule type="cellIs" dxfId="1996" priority="1114" operator="lessThan">
      <formula>E80</formula>
    </cfRule>
  </conditionalFormatting>
  <conditionalFormatting sqref="F81">
    <cfRule type="cellIs" dxfId="1995" priority="1102" operator="lessThan">
      <formula>E81</formula>
    </cfRule>
    <cfRule type="cellIs" dxfId="1994" priority="1103" operator="greaterThanOrEqual">
      <formula>E81</formula>
    </cfRule>
  </conditionalFormatting>
  <conditionalFormatting sqref="F82">
    <cfRule type="cellIs" dxfId="1993" priority="1307" operator="lessThan">
      <formula>$E82</formula>
    </cfRule>
    <cfRule type="cellIs" dxfId="1992" priority="1306" operator="equal">
      <formula>0</formula>
    </cfRule>
    <cfRule type="cellIs" dxfId="1991" priority="1308" operator="greaterThanOrEqual">
      <formula>$E82</formula>
    </cfRule>
  </conditionalFormatting>
  <conditionalFormatting sqref="F83:F86">
    <cfRule type="cellIs" dxfId="1990" priority="1190" operator="lessThan">
      <formula>E83</formula>
    </cfRule>
    <cfRule type="cellIs" dxfId="1989" priority="1189" operator="equal">
      <formula>0</formula>
    </cfRule>
    <cfRule type="cellIs" dxfId="1988" priority="1191" operator="greaterThanOrEqual">
      <formula>E83</formula>
    </cfRule>
  </conditionalFormatting>
  <conditionalFormatting sqref="F92">
    <cfRule type="cellIs" dxfId="1987" priority="1275" operator="greaterThanOrEqual">
      <formula>E92</formula>
    </cfRule>
    <cfRule type="cellIs" dxfId="1986" priority="1274" operator="lessThan">
      <formula>E92</formula>
    </cfRule>
    <cfRule type="cellIs" dxfId="1985" priority="1273" operator="equal">
      <formula>0</formula>
    </cfRule>
  </conditionalFormatting>
  <conditionalFormatting sqref="F93:F94 J93:J94 N93:N94">
    <cfRule type="cellIs" dxfId="1984" priority="1095" operator="equal">
      <formula>0</formula>
    </cfRule>
    <cfRule type="cellIs" dxfId="1983" priority="1096" operator="lessThan">
      <formula>E93</formula>
    </cfRule>
    <cfRule type="cellIs" dxfId="1982" priority="1097" operator="greaterThanOrEqual">
      <formula>E93</formula>
    </cfRule>
  </conditionalFormatting>
  <conditionalFormatting sqref="G7">
    <cfRule type="cellIs" dxfId="1981" priority="270" operator="equal">
      <formula>"Meta non Conseguida"</formula>
    </cfRule>
    <cfRule type="cellIs" dxfId="1980" priority="269" operator="equal">
      <formula>"Meta Conseguida"</formula>
    </cfRule>
    <cfRule type="cellIs" dxfId="1979" priority="268" operator="equal">
      <formula>"Introducir resultado"</formula>
    </cfRule>
  </conditionalFormatting>
  <conditionalFormatting sqref="G8">
    <cfRule type="cellIs" dxfId="1978" priority="294" operator="equal">
      <formula>"Ningunha Meta Alcanzada"</formula>
    </cfRule>
    <cfRule type="cellIs" dxfId="1977" priority="292" operator="equal">
      <formula>"Meta Totalmente Alcanzada"</formula>
    </cfRule>
    <cfRule type="cellIs" dxfId="1976" priority="293" operator="equal">
      <formula>"Meta Parcialmente Alcanzada"</formula>
    </cfRule>
  </conditionalFormatting>
  <conditionalFormatting sqref="G9:G10">
    <cfRule type="cellIs" dxfId="1975" priority="265" operator="equal">
      <formula>"Introducir resultado"</formula>
    </cfRule>
    <cfRule type="cellIs" dxfId="1974" priority="267" operator="equal">
      <formula>"Meta non Conseguida"</formula>
    </cfRule>
    <cfRule type="cellIs" dxfId="1973" priority="266" operator="equal">
      <formula>"Meta Conseguida"</formula>
    </cfRule>
  </conditionalFormatting>
  <conditionalFormatting sqref="G12">
    <cfRule type="cellIs" dxfId="1972" priority="281" operator="equal">
      <formula>"Meta Parcialmente Alcanzada"</formula>
    </cfRule>
    <cfRule type="cellIs" dxfId="1971" priority="282" operator="equal">
      <formula>"Ningunha Meta Alcanzada"</formula>
    </cfRule>
    <cfRule type="cellIs" dxfId="1970" priority="280" operator="equal">
      <formula>"Meta Totalmente Alcanzada"</formula>
    </cfRule>
  </conditionalFormatting>
  <conditionalFormatting sqref="G13:G14">
    <cfRule type="cellIs" dxfId="1969" priority="261" operator="equal">
      <formula>"Meta non Conseguida"</formula>
    </cfRule>
    <cfRule type="cellIs" dxfId="1968" priority="260" operator="equal">
      <formula>"Meta Conseguida"</formula>
    </cfRule>
  </conditionalFormatting>
  <conditionalFormatting sqref="G13:G15">
    <cfRule type="cellIs" dxfId="1967" priority="255" operator="equal">
      <formula>"Introducir resultado"</formula>
    </cfRule>
  </conditionalFormatting>
  <conditionalFormatting sqref="G15">
    <cfRule type="cellIs" dxfId="1966" priority="257" operator="equal">
      <formula>"Meta no Conseguida"</formula>
    </cfRule>
    <cfRule type="cellIs" dxfId="1965" priority="256" operator="equal">
      <formula>"Resultado Introducido"</formula>
    </cfRule>
  </conditionalFormatting>
  <conditionalFormatting sqref="G16">
    <cfRule type="cellIs" dxfId="1964" priority="319" operator="equal">
      <formula>"Meta Totalmente Alcanzada"</formula>
    </cfRule>
    <cfRule type="cellIs" dxfId="1963" priority="320" operator="equal">
      <formula>"Meta Parcialmente Alcanzada"</formula>
    </cfRule>
    <cfRule type="cellIs" dxfId="1962" priority="321" operator="equal">
      <formula>"Ningunha Meta Alcanzada"</formula>
    </cfRule>
  </conditionalFormatting>
  <conditionalFormatting sqref="G17:G18">
    <cfRule type="cellIs" dxfId="1961" priority="250" operator="equal">
      <formula>"Meta Conseguida"</formula>
    </cfRule>
    <cfRule type="cellIs" dxfId="1960" priority="251" operator="equal">
      <formula>"Meta non Conseguida"</formula>
    </cfRule>
    <cfRule type="cellIs" dxfId="1959" priority="249" operator="equal">
      <formula>"Introducir resultado"</formula>
    </cfRule>
  </conditionalFormatting>
  <conditionalFormatting sqref="G20">
    <cfRule type="cellIs" dxfId="1958" priority="274" operator="equal">
      <formula>"Meta Totalmente Alcanzada"</formula>
    </cfRule>
    <cfRule type="cellIs" dxfId="1957" priority="276" operator="equal">
      <formula>"Ningunha Meta Alcanzada"</formula>
    </cfRule>
    <cfRule type="cellIs" dxfId="1956" priority="275" operator="equal">
      <formula>"Meta Parcialmente Alcanzada"</formula>
    </cfRule>
  </conditionalFormatting>
  <conditionalFormatting sqref="G21:G22">
    <cfRule type="cellIs" dxfId="1955" priority="244" operator="equal">
      <formula>"Meta Conseguida"</formula>
    </cfRule>
    <cfRule type="cellIs" dxfId="1954" priority="243" operator="equal">
      <formula>"Introducir resultado"</formula>
    </cfRule>
    <cfRule type="cellIs" dxfId="1953" priority="245" operator="equal">
      <formula>"Meta non Conseguida"</formula>
    </cfRule>
  </conditionalFormatting>
  <conditionalFormatting sqref="G24">
    <cfRule type="cellIs" dxfId="1952" priority="1299" operator="equal">
      <formula>"Ningunha Meta Alcanzada"</formula>
    </cfRule>
    <cfRule type="cellIs" dxfId="1951" priority="1298" operator="equal">
      <formula>"Meta Parcialmente Alcanzada"</formula>
    </cfRule>
    <cfRule type="cellIs" dxfId="1950" priority="1297" operator="equal">
      <formula>"Meta Totalmente Alcanzada"</formula>
    </cfRule>
  </conditionalFormatting>
  <conditionalFormatting sqref="G25:G30">
    <cfRule type="cellIs" dxfId="1949" priority="1148" operator="equal">
      <formula>"Meta non Conseguida"</formula>
    </cfRule>
    <cfRule type="cellIs" dxfId="1948" priority="1147" operator="equal">
      <formula>"Meta Conseguida"</formula>
    </cfRule>
    <cfRule type="cellIs" dxfId="1947" priority="1146" operator="equal">
      <formula>"Introducir resultado"</formula>
    </cfRule>
  </conditionalFormatting>
  <conditionalFormatting sqref="G32:G33">
    <cfRule type="cellIs" dxfId="1946" priority="1143" operator="equal">
      <formula>"Introducir resultado"</formula>
    </cfRule>
    <cfRule type="cellIs" dxfId="1945" priority="1145" operator="equal">
      <formula>"Meta non Conseguida"</formula>
    </cfRule>
    <cfRule type="cellIs" dxfId="1944" priority="1144" operator="equal">
      <formula>"Meta Conseguida"</formula>
    </cfRule>
  </conditionalFormatting>
  <conditionalFormatting sqref="G35:G36">
    <cfRule type="cellIs" dxfId="1943" priority="1153" operator="equal">
      <formula>"Meta Conseguida"</formula>
    </cfRule>
    <cfRule type="cellIs" dxfId="1942" priority="1152" operator="equal">
      <formula>"Introducir resultado"</formula>
    </cfRule>
    <cfRule type="cellIs" dxfId="1941" priority="1154" operator="equal">
      <formula>"Meta non Conseguida"</formula>
    </cfRule>
  </conditionalFormatting>
  <conditionalFormatting sqref="G37">
    <cfRule type="cellIs" dxfId="1940" priority="1408" operator="equal">
      <formula>"Meta Totalmente Alcanzada"</formula>
    </cfRule>
    <cfRule type="cellIs" dxfId="1939" priority="1409" operator="equal">
      <formula>"Meta Parcialmente Alcanzada"</formula>
    </cfRule>
    <cfRule type="cellIs" dxfId="1938" priority="1410" operator="equal">
      <formula>"Ningunha Meta Alcanzada"</formula>
    </cfRule>
  </conditionalFormatting>
  <conditionalFormatting sqref="G38:G40">
    <cfRule type="cellIs" dxfId="1937" priority="1364" operator="equal">
      <formula>"Meta Conseguida"</formula>
    </cfRule>
    <cfRule type="cellIs" dxfId="1936" priority="1365" operator="equal">
      <formula>"Meta non Conseguida"</formula>
    </cfRule>
  </conditionalFormatting>
  <conditionalFormatting sqref="G38:G41">
    <cfRule type="cellIs" dxfId="1935" priority="1357" operator="equal">
      <formula>"Introducir resultado"</formula>
    </cfRule>
  </conditionalFormatting>
  <conditionalFormatting sqref="G41">
    <cfRule type="cellIs" dxfId="1934" priority="1359" operator="equal">
      <formula>"Meta no Conseguida"</formula>
    </cfRule>
    <cfRule type="cellIs" dxfId="1933" priority="1358" operator="equal">
      <formula>"Indicador Completado"</formula>
    </cfRule>
  </conditionalFormatting>
  <conditionalFormatting sqref="G46">
    <cfRule type="cellIs" dxfId="1932" priority="1405" operator="equal">
      <formula>"Meta Totalmente Alcanzada"</formula>
    </cfRule>
    <cfRule type="cellIs" dxfId="1931" priority="1406" operator="equal">
      <formula>"Meta Parcialmente Alcanzada"</formula>
    </cfRule>
    <cfRule type="cellIs" dxfId="1930" priority="1407" operator="equal">
      <formula>"Ningunha Meta Alcanzada"</formula>
    </cfRule>
  </conditionalFormatting>
  <conditionalFormatting sqref="G47">
    <cfRule type="cellIs" dxfId="1929" priority="1461" operator="equal">
      <formula>"Meta noN Conseguida"</formula>
    </cfRule>
  </conditionalFormatting>
  <conditionalFormatting sqref="G47:G53">
    <cfRule type="cellIs" dxfId="1928" priority="17" operator="equal">
      <formula>"Meta Conseguida"</formula>
    </cfRule>
    <cfRule type="cellIs" dxfId="1927" priority="16" operator="equal">
      <formula>"Introducir resultado"</formula>
    </cfRule>
  </conditionalFormatting>
  <conditionalFormatting sqref="G48:G53">
    <cfRule type="cellIs" dxfId="1926" priority="18" operator="equal">
      <formula>"Meta non Conseguida"</formula>
    </cfRule>
  </conditionalFormatting>
  <conditionalFormatting sqref="G54">
    <cfRule type="cellIs" dxfId="1925" priority="1403" operator="equal">
      <formula>"Meta Parcialmente Alcanzada"</formula>
    </cfRule>
    <cfRule type="cellIs" dxfId="1924" priority="1404" operator="equal">
      <formula>"Ningunha Meta Alcanzada"</formula>
    </cfRule>
    <cfRule type="cellIs" dxfId="1923" priority="1402" operator="equal">
      <formula>"Meta Totalmente Alcanzada"</formula>
    </cfRule>
  </conditionalFormatting>
  <conditionalFormatting sqref="G55:G58">
    <cfRule type="cellIs" dxfId="1922" priority="1412" operator="equal">
      <formula>"Meta Conseguida"</formula>
    </cfRule>
    <cfRule type="cellIs" dxfId="1921" priority="1413" operator="equal">
      <formula>"Meta non Conseguida"</formula>
    </cfRule>
    <cfRule type="cellIs" dxfId="1920" priority="1411" operator="equal">
      <formula>"Introducir resultado"</formula>
    </cfRule>
  </conditionalFormatting>
  <conditionalFormatting sqref="G59">
    <cfRule type="cellIs" dxfId="1919" priority="1439" operator="equal">
      <formula>"Meta Parcialmente Alcanzada"</formula>
    </cfRule>
    <cfRule type="cellIs" dxfId="1918" priority="1438" operator="equal">
      <formula>"Meta Totalmente Alcanzada"</formula>
    </cfRule>
    <cfRule type="cellIs" dxfId="1917" priority="1440" operator="equal">
      <formula>"Ningunha Meta Alcanzada"</formula>
    </cfRule>
  </conditionalFormatting>
  <conditionalFormatting sqref="G60:G64">
    <cfRule type="cellIs" dxfId="1916" priority="1137" operator="equal">
      <formula>"Introducir resultado"</formula>
    </cfRule>
    <cfRule type="cellIs" dxfId="1915" priority="1138" operator="equal">
      <formula>"Meta Conseguida"</formula>
    </cfRule>
    <cfRule type="cellIs" dxfId="1914" priority="1139" operator="equal">
      <formula>"Meta non Conseguida"</formula>
    </cfRule>
  </conditionalFormatting>
  <conditionalFormatting sqref="G65">
    <cfRule type="cellIs" dxfId="1913" priority="1429" operator="equal">
      <formula>"Meta Totalmente Alcanzada"</formula>
    </cfRule>
    <cfRule type="cellIs" dxfId="1912" priority="1430" operator="equal">
      <formula>"Meta Parcialmente Alcanzada"</formula>
    </cfRule>
    <cfRule type="cellIs" dxfId="1911" priority="1431" operator="equal">
      <formula>"Ningunha Meta Alcanzada"</formula>
    </cfRule>
  </conditionalFormatting>
  <conditionalFormatting sqref="G66:G69">
    <cfRule type="cellIs" dxfId="1910" priority="1352" operator="equal">
      <formula>"Meta Conseguida"</formula>
    </cfRule>
    <cfRule type="cellIs" dxfId="1909" priority="1353" operator="equal">
      <formula>"Meta non Conseguida"</formula>
    </cfRule>
  </conditionalFormatting>
  <conditionalFormatting sqref="G66:G74">
    <cfRule type="cellIs" dxfId="1908" priority="1122" operator="equal">
      <formula>"Introducir resultado"</formula>
    </cfRule>
  </conditionalFormatting>
  <conditionalFormatting sqref="G70">
    <cfRule type="cellIs" dxfId="1907" priority="1135" operator="equal">
      <formula>"Indicador Completado"</formula>
    </cfRule>
    <cfRule type="cellIs" dxfId="1906" priority="1136" operator="equal">
      <formula>"Meta no Conseguida"</formula>
    </cfRule>
  </conditionalFormatting>
  <conditionalFormatting sqref="G71">
    <cfRule type="cellIs" dxfId="1905" priority="1129" operator="equal">
      <formula>"Meta Conseguida"</formula>
    </cfRule>
    <cfRule type="cellIs" dxfId="1904" priority="1130" operator="equal">
      <formula>"Meta non Conseguida"</formula>
    </cfRule>
  </conditionalFormatting>
  <conditionalFormatting sqref="G72">
    <cfRule type="cellIs" dxfId="1903" priority="1132" operator="equal">
      <formula>"Indicador Completado"</formula>
    </cfRule>
    <cfRule type="cellIs" dxfId="1902" priority="1133" operator="equal">
      <formula>"Meta no Conseguida"</formula>
    </cfRule>
  </conditionalFormatting>
  <conditionalFormatting sqref="G73:G74">
    <cfRule type="cellIs" dxfId="1901" priority="1123" operator="equal">
      <formula>"Meta Conseguida"</formula>
    </cfRule>
    <cfRule type="cellIs" dxfId="1900" priority="1124" operator="equal">
      <formula>"Meta non Conseguida"</formula>
    </cfRule>
  </conditionalFormatting>
  <conditionalFormatting sqref="G75">
    <cfRule type="cellIs" dxfId="1899" priority="1419" operator="equal">
      <formula>"Ningunha Meta Alcanzada"</formula>
    </cfRule>
    <cfRule type="cellIs" dxfId="1898" priority="1417" operator="equal">
      <formula>"Meta Totalmente Alcanzada"</formula>
    </cfRule>
    <cfRule type="cellIs" dxfId="1897" priority="1418" operator="equal">
      <formula>"Meta Parcialmente Alcanzada"</formula>
    </cfRule>
  </conditionalFormatting>
  <conditionalFormatting sqref="G76:G81">
    <cfRule type="cellIs" dxfId="1896" priority="1118" operator="equal">
      <formula>"Meta non Conseguida"</formula>
    </cfRule>
    <cfRule type="cellIs" dxfId="1895" priority="1117" operator="equal">
      <formula>"Meta Conseguida"</formula>
    </cfRule>
    <cfRule type="cellIs" dxfId="1894" priority="1116" operator="equal">
      <formula>"Introducir resultado"</formula>
    </cfRule>
  </conditionalFormatting>
  <conditionalFormatting sqref="G82">
    <cfRule type="cellIs" dxfId="1893" priority="1310" operator="equal">
      <formula>"Meta Parcialmente Alcanzada"</formula>
    </cfRule>
    <cfRule type="cellIs" dxfId="1892" priority="1311" operator="equal">
      <formula>"Ningunha Meta Alcanzada"</formula>
    </cfRule>
    <cfRule type="cellIs" dxfId="1891" priority="1309" operator="equal">
      <formula>"Meta Totalmente Alcanzada"</formula>
    </cfRule>
  </conditionalFormatting>
  <conditionalFormatting sqref="G83:G86">
    <cfRule type="cellIs" dxfId="1890" priority="1304" operator="equal">
      <formula>"Meta Conseguida"</formula>
    </cfRule>
    <cfRule type="cellIs" dxfId="1889" priority="1305" operator="equal">
      <formula>"Meta non Conseguida"</formula>
    </cfRule>
  </conditionalFormatting>
  <conditionalFormatting sqref="G83:G88">
    <cfRule type="cellIs" dxfId="1888" priority="1098" operator="equal">
      <formula>"Introducir resultado"</formula>
    </cfRule>
  </conditionalFormatting>
  <conditionalFormatting sqref="G87:G88">
    <cfRule type="cellIs" dxfId="1887" priority="1100" operator="equal">
      <formula>"Meta no Conseguida"</formula>
    </cfRule>
    <cfRule type="cellIs" dxfId="1886" priority="1099" operator="equal">
      <formula>"Indicador Completado"</formula>
    </cfRule>
  </conditionalFormatting>
  <conditionalFormatting sqref="G92">
    <cfRule type="cellIs" dxfId="1885" priority="1272" operator="equal">
      <formula>"Ningunha Meta Alcanzada"</formula>
    </cfRule>
    <cfRule type="cellIs" dxfId="1884" priority="1271" operator="equal">
      <formula>"Meta Parcialmente Alcanzada"</formula>
    </cfRule>
    <cfRule type="cellIs" dxfId="1883" priority="1270" operator="equal">
      <formula>"Meta Totalmente Alcanzada"</formula>
    </cfRule>
  </conditionalFormatting>
  <conditionalFormatting sqref="G93:G94">
    <cfRule type="cellIs" dxfId="1882" priority="1094" operator="equal">
      <formula>"Meta non Conseguida"</formula>
    </cfRule>
    <cfRule type="cellIs" dxfId="1881" priority="1092" operator="equal">
      <formula>"Introducir resultado"</formula>
    </cfRule>
    <cfRule type="cellIs" dxfId="1880" priority="1093" operator="equal">
      <formula>"Meta Conseguida"</formula>
    </cfRule>
  </conditionalFormatting>
  <conditionalFormatting sqref="J7">
    <cfRule type="cellIs" dxfId="1879" priority="242" operator="greaterThanOrEqual">
      <formula>I7</formula>
    </cfRule>
    <cfRule type="cellIs" dxfId="1878" priority="241" operator="lessThan">
      <formula>I7</formula>
    </cfRule>
    <cfRule type="cellIs" dxfId="1877" priority="240" operator="equal">
      <formula>0</formula>
    </cfRule>
  </conditionalFormatting>
  <conditionalFormatting sqref="J8">
    <cfRule type="cellIs" dxfId="1876" priority="215" operator="lessThan">
      <formula>I8</formula>
    </cfRule>
    <cfRule type="cellIs" dxfId="1875" priority="214" operator="greaterThanOrEqual">
      <formula>I8</formula>
    </cfRule>
    <cfRule type="cellIs" dxfId="1874" priority="213" operator="equal">
      <formula>0</formula>
    </cfRule>
  </conditionalFormatting>
  <conditionalFormatting sqref="J9">
    <cfRule type="cellIs" dxfId="1873" priority="229" operator="lessThan">
      <formula>I9</formula>
    </cfRule>
    <cfRule type="cellIs" dxfId="1872" priority="230" operator="greaterThanOrEqual">
      <formula>I9</formula>
    </cfRule>
  </conditionalFormatting>
  <conditionalFormatting sqref="J9:J11">
    <cfRule type="cellIs" dxfId="1871" priority="88" operator="equal">
      <formula>0</formula>
    </cfRule>
  </conditionalFormatting>
  <conditionalFormatting sqref="J10">
    <cfRule type="cellIs" dxfId="1870" priority="90" operator="greaterThanOrEqual">
      <formula>I10</formula>
    </cfRule>
    <cfRule type="cellIs" dxfId="1869" priority="89" operator="lessThan">
      <formula>I10</formula>
    </cfRule>
  </conditionalFormatting>
  <conditionalFormatting sqref="J11">
    <cfRule type="cellIs" dxfId="1868" priority="233" operator="greaterThanOrEqual">
      <formula>$E11</formula>
    </cfRule>
    <cfRule type="cellIs" dxfId="1867" priority="232" operator="lessThan">
      <formula>$E11</formula>
    </cfRule>
  </conditionalFormatting>
  <conditionalFormatting sqref="J12">
    <cfRule type="cellIs" dxfId="1866" priority="206" operator="lessThan">
      <formula>I12</formula>
    </cfRule>
    <cfRule type="cellIs" dxfId="1865" priority="204" operator="equal">
      <formula>0</formula>
    </cfRule>
    <cfRule type="cellIs" dxfId="1864" priority="205" operator="greaterThanOrEqual">
      <formula>I12</formula>
    </cfRule>
  </conditionalFormatting>
  <conditionalFormatting sqref="J13">
    <cfRule type="cellIs" dxfId="1863" priority="211" operator="lessThan">
      <formula>I13</formula>
    </cfRule>
    <cfRule type="cellIs" dxfId="1862" priority="212" operator="greaterThanOrEqual">
      <formula>I13</formula>
    </cfRule>
  </conditionalFormatting>
  <conditionalFormatting sqref="J13:J15">
    <cfRule type="cellIs" dxfId="1861" priority="94" operator="equal">
      <formula>0</formula>
    </cfRule>
  </conditionalFormatting>
  <conditionalFormatting sqref="J14">
    <cfRule type="cellIs" dxfId="1860" priority="96" operator="greaterThanOrEqual">
      <formula>I14</formula>
    </cfRule>
    <cfRule type="cellIs" dxfId="1859" priority="95" operator="lessThan">
      <formula>I14</formula>
    </cfRule>
  </conditionalFormatting>
  <conditionalFormatting sqref="J16">
    <cfRule type="cellIs" dxfId="1858" priority="224" operator="lessThan">
      <formula>I16</formula>
    </cfRule>
    <cfRule type="cellIs" dxfId="1857" priority="223" operator="greaterThanOrEqual">
      <formula>I16</formula>
    </cfRule>
    <cfRule type="cellIs" dxfId="1856" priority="222" operator="equal">
      <formula>0</formula>
    </cfRule>
  </conditionalFormatting>
  <conditionalFormatting sqref="J17">
    <cfRule type="cellIs" dxfId="1855" priority="227" operator="greaterThanOrEqual">
      <formula>I17</formula>
    </cfRule>
    <cfRule type="cellIs" dxfId="1854" priority="226" operator="lessThan">
      <formula>I17</formula>
    </cfRule>
  </conditionalFormatting>
  <conditionalFormatting sqref="J17:J18">
    <cfRule type="cellIs" dxfId="1853" priority="82" operator="equal">
      <formula>0</formula>
    </cfRule>
  </conditionalFormatting>
  <conditionalFormatting sqref="J18">
    <cfRule type="cellIs" dxfId="1852" priority="84" operator="greaterThanOrEqual">
      <formula>I18</formula>
    </cfRule>
    <cfRule type="cellIs" dxfId="1851" priority="83" operator="lessThan">
      <formula>I18</formula>
    </cfRule>
  </conditionalFormatting>
  <conditionalFormatting sqref="J20">
    <cfRule type="cellIs" dxfId="1850" priority="199" operator="greaterThanOrEqual">
      <formula>I20</formula>
    </cfRule>
    <cfRule type="cellIs" dxfId="1849" priority="198" operator="equal">
      <formula>0</formula>
    </cfRule>
    <cfRule type="cellIs" dxfId="1848" priority="200" operator="lessThan">
      <formula>I20</formula>
    </cfRule>
  </conditionalFormatting>
  <conditionalFormatting sqref="J21">
    <cfRule type="cellIs" dxfId="1847" priority="221" operator="greaterThanOrEqual">
      <formula>I21</formula>
    </cfRule>
    <cfRule type="cellIs" dxfId="1846" priority="220" operator="lessThan">
      <formula>I21</formula>
    </cfRule>
  </conditionalFormatting>
  <conditionalFormatting sqref="J21:J22">
    <cfRule type="cellIs" dxfId="1845" priority="76" operator="equal">
      <formula>0</formula>
    </cfRule>
  </conditionalFormatting>
  <conditionalFormatting sqref="J22">
    <cfRule type="cellIs" dxfId="1844" priority="78" operator="greaterThanOrEqual">
      <formula>I22</formula>
    </cfRule>
    <cfRule type="cellIs" dxfId="1843" priority="77" operator="lessThan">
      <formula>I22</formula>
    </cfRule>
  </conditionalFormatting>
  <conditionalFormatting sqref="J24">
    <cfRule type="cellIs" dxfId="1842" priority="920" operator="lessThan">
      <formula>I24</formula>
    </cfRule>
    <cfRule type="cellIs" dxfId="1841" priority="919" operator="greaterThanOrEqual">
      <formula>I24</formula>
    </cfRule>
    <cfRule type="cellIs" dxfId="1840" priority="918" operator="equal">
      <formula>0</formula>
    </cfRule>
  </conditionalFormatting>
  <conditionalFormatting sqref="J25">
    <cfRule type="cellIs" dxfId="1839" priority="908" operator="greaterThanOrEqual">
      <formula>I25</formula>
    </cfRule>
    <cfRule type="cellIs" dxfId="1838" priority="906" operator="equal">
      <formula>0</formula>
    </cfRule>
    <cfRule type="cellIs" dxfId="1837" priority="907" operator="lessThan">
      <formula>I25</formula>
    </cfRule>
  </conditionalFormatting>
  <conditionalFormatting sqref="J26">
    <cfRule type="cellIs" dxfId="1836" priority="910" operator="lessThanOrEqual">
      <formula>I26</formula>
    </cfRule>
    <cfRule type="cellIs" dxfId="1835" priority="909" operator="equal">
      <formula>0</formula>
    </cfRule>
    <cfRule type="cellIs" dxfId="1834" priority="911" operator="greaterThan">
      <formula>I26</formula>
    </cfRule>
  </conditionalFormatting>
  <conditionalFormatting sqref="J27:J30">
    <cfRule type="cellIs" dxfId="1833" priority="894" operator="equal">
      <formula>0</formula>
    </cfRule>
    <cfRule type="cellIs" dxfId="1832" priority="895" operator="lessThan">
      <formula>$E27</formula>
    </cfRule>
    <cfRule type="cellIs" dxfId="1831" priority="896" operator="greaterThanOrEqual">
      <formula>$E27</formula>
    </cfRule>
  </conditionalFormatting>
  <conditionalFormatting sqref="J32">
    <cfRule type="cellIs" dxfId="1830" priority="1000" operator="lessThan">
      <formula>I32</formula>
    </cfRule>
    <cfRule type="cellIs" dxfId="1829" priority="1001" operator="greaterThanOrEqual">
      <formula>I32</formula>
    </cfRule>
  </conditionalFormatting>
  <conditionalFormatting sqref="J32:J33">
    <cfRule type="cellIs" dxfId="1828" priority="999" operator="equal">
      <formula>0</formula>
    </cfRule>
  </conditionalFormatting>
  <conditionalFormatting sqref="J33">
    <cfRule type="cellIs" dxfId="1827" priority="1003" operator="lessThan">
      <formula>I33</formula>
    </cfRule>
    <cfRule type="cellIs" dxfId="1826" priority="1004" operator="greaterThanOrEqual">
      <formula>I33</formula>
    </cfRule>
  </conditionalFormatting>
  <conditionalFormatting sqref="J35">
    <cfRule type="cellIs" dxfId="1825" priority="998" operator="greaterThanOrEqual">
      <formula>I35</formula>
    </cfRule>
    <cfRule type="cellIs" dxfId="1824" priority="997" operator="lessThan">
      <formula>I35</formula>
    </cfRule>
  </conditionalFormatting>
  <conditionalFormatting sqref="J35:J36">
    <cfRule type="cellIs" dxfId="1823" priority="990" operator="equal">
      <formula>0</formula>
    </cfRule>
  </conditionalFormatting>
  <conditionalFormatting sqref="J36">
    <cfRule type="cellIs" dxfId="1822" priority="992" operator="greaterThanOrEqual">
      <formula>I36</formula>
    </cfRule>
    <cfRule type="cellIs" dxfId="1821" priority="991" operator="lessThan">
      <formula>I36</formula>
    </cfRule>
  </conditionalFormatting>
  <conditionalFormatting sqref="J37">
    <cfRule type="cellIs" dxfId="1820" priority="1081" operator="lessThan">
      <formula>$E37</formula>
    </cfRule>
    <cfRule type="cellIs" dxfId="1819" priority="1082" operator="greaterThanOrEqual">
      <formula>$E37</formula>
    </cfRule>
    <cfRule type="cellIs" dxfId="1818" priority="1080" operator="equal">
      <formula>0</formula>
    </cfRule>
  </conditionalFormatting>
  <conditionalFormatting sqref="J38:J40">
    <cfRule type="cellIs" dxfId="1817" priority="979" operator="lessThan">
      <formula>I38</formula>
    </cfRule>
    <cfRule type="cellIs" dxfId="1816" priority="978" operator="equal">
      <formula>0</formula>
    </cfRule>
    <cfRule type="cellIs" dxfId="1815" priority="980" operator="greaterThanOrEqual">
      <formula>I38</formula>
    </cfRule>
  </conditionalFormatting>
  <conditionalFormatting sqref="J46">
    <cfRule type="cellIs" dxfId="1814" priority="1076" operator="greaterThanOrEqual">
      <formula>I46</formula>
    </cfRule>
    <cfRule type="cellIs" dxfId="1813" priority="1075" operator="lessThan">
      <formula>I46</formula>
    </cfRule>
    <cfRule type="cellIs" dxfId="1812" priority="1074" operator="equal">
      <formula>0</formula>
    </cfRule>
  </conditionalFormatting>
  <conditionalFormatting sqref="J47:J51">
    <cfRule type="cellIs" dxfId="1811" priority="45" operator="greaterThanOrEqual">
      <formula>I47</formula>
    </cfRule>
    <cfRule type="cellIs" dxfId="1810" priority="44" operator="lessThan">
      <formula>I47</formula>
    </cfRule>
    <cfRule type="cellIs" dxfId="1809" priority="43" operator="equal">
      <formula>0</formula>
    </cfRule>
  </conditionalFormatting>
  <conditionalFormatting sqref="J50:J51">
    <cfRule type="cellIs" dxfId="1808" priority="8" operator="lessThan">
      <formula>I50</formula>
    </cfRule>
    <cfRule type="cellIs" dxfId="1807" priority="9" operator="greaterThanOrEqual">
      <formula>I50</formula>
    </cfRule>
    <cfRule type="cellIs" dxfId="1806" priority="7" operator="equal">
      <formula>0</formula>
    </cfRule>
  </conditionalFormatting>
  <conditionalFormatting sqref="J52:J53">
    <cfRule type="cellIs" dxfId="1805" priority="973" operator="lessThanOrEqual">
      <formula>I52</formula>
    </cfRule>
    <cfRule type="cellIs" dxfId="1804" priority="972" operator="equal">
      <formula>0</formula>
    </cfRule>
    <cfRule type="cellIs" dxfId="1803" priority="974" operator="greaterThan">
      <formula>I52</formula>
    </cfRule>
  </conditionalFormatting>
  <conditionalFormatting sqref="J54">
    <cfRule type="cellIs" dxfId="1802" priority="1063" operator="lessThan">
      <formula>$E54</formula>
    </cfRule>
    <cfRule type="cellIs" dxfId="1801" priority="1064" operator="greaterThanOrEqual">
      <formula>$E54</formula>
    </cfRule>
    <cfRule type="cellIs" dxfId="1800" priority="1062" operator="equal">
      <formula>0</formula>
    </cfRule>
  </conditionalFormatting>
  <conditionalFormatting sqref="J55:J58">
    <cfRule type="cellIs" dxfId="1799" priority="833" operator="greaterThanOrEqual">
      <formula>I55</formula>
    </cfRule>
    <cfRule type="cellIs" dxfId="1798" priority="832" operator="lessThan">
      <formula>I55</formula>
    </cfRule>
    <cfRule type="cellIs" dxfId="1797" priority="831" operator="equal">
      <formula>0</formula>
    </cfRule>
  </conditionalFormatting>
  <conditionalFormatting sqref="J59">
    <cfRule type="cellIs" dxfId="1796" priority="1055" operator="greaterThanOrEqual">
      <formula>I59</formula>
    </cfRule>
    <cfRule type="cellIs" dxfId="1795" priority="1053" operator="equal">
      <formula>0</formula>
    </cfRule>
    <cfRule type="cellIs" dxfId="1794" priority="1054" operator="lessThan">
      <formula>I59</formula>
    </cfRule>
  </conditionalFormatting>
  <conditionalFormatting sqref="J60:J63">
    <cfRule type="cellIs" dxfId="1793" priority="802" operator="lessThan">
      <formula>I60</formula>
    </cfRule>
    <cfRule type="cellIs" dxfId="1792" priority="803" operator="greaterThanOrEqual">
      <formula>I60</formula>
    </cfRule>
  </conditionalFormatting>
  <conditionalFormatting sqref="J60:J64">
    <cfRule type="cellIs" dxfId="1791" priority="801" operator="equal">
      <formula>0</formula>
    </cfRule>
  </conditionalFormatting>
  <conditionalFormatting sqref="J64">
    <cfRule type="cellIs" dxfId="1790" priority="1013" operator="greaterThanOrEqual">
      <formula>I64</formula>
    </cfRule>
    <cfRule type="cellIs" dxfId="1789" priority="1012" operator="lessThan">
      <formula>I64</formula>
    </cfRule>
  </conditionalFormatting>
  <conditionalFormatting sqref="J65">
    <cfRule type="cellIs" dxfId="1788" priority="1045" operator="lessThan">
      <formula>$E65</formula>
    </cfRule>
    <cfRule type="cellIs" dxfId="1787" priority="1044" operator="equal">
      <formula>0</formula>
    </cfRule>
    <cfRule type="cellIs" dxfId="1786" priority="1046" operator="greaterThanOrEqual">
      <formula>$E65</formula>
    </cfRule>
  </conditionalFormatting>
  <conditionalFormatting sqref="J66:J69">
    <cfRule type="cellIs" dxfId="1785" priority="821" operator="greaterThanOrEqual">
      <formula>I66</formula>
    </cfRule>
    <cfRule type="cellIs" dxfId="1784" priority="820" operator="lessThan">
      <formula>I66</formula>
    </cfRule>
    <cfRule type="cellIs" dxfId="1783" priority="819" operator="equal">
      <formula>0</formula>
    </cfRule>
  </conditionalFormatting>
  <conditionalFormatting sqref="J71">
    <cfRule type="cellIs" dxfId="1782" priority="730" operator="greaterThanOrEqual">
      <formula>I71</formula>
    </cfRule>
    <cfRule type="cellIs" dxfId="1781" priority="729" operator="lessThan">
      <formula>I71</formula>
    </cfRule>
    <cfRule type="cellIs" dxfId="1780" priority="728" operator="equal">
      <formula>0</formula>
    </cfRule>
  </conditionalFormatting>
  <conditionalFormatting sqref="J73:J74">
    <cfRule type="cellIs" dxfId="1779" priority="722" operator="equal">
      <formula>0</formula>
    </cfRule>
    <cfRule type="cellIs" dxfId="1778" priority="723" operator="lessThan">
      <formula>I73</formula>
    </cfRule>
    <cfRule type="cellIs" dxfId="1777" priority="724" operator="greaterThanOrEqual">
      <formula>I73</formula>
    </cfRule>
  </conditionalFormatting>
  <conditionalFormatting sqref="J75">
    <cfRule type="cellIs" dxfId="1776" priority="1034" operator="greaterThanOrEqual">
      <formula>$E75</formula>
    </cfRule>
    <cfRule type="cellIs" dxfId="1775" priority="1032" operator="equal">
      <formula>0</formula>
    </cfRule>
    <cfRule type="cellIs" dxfId="1774" priority="1033" operator="lessThan">
      <formula>$E75</formula>
    </cfRule>
  </conditionalFormatting>
  <conditionalFormatting sqref="J76:J79">
    <cfRule type="cellIs" dxfId="1773" priority="946" operator="lessThan">
      <formula>I76</formula>
    </cfRule>
    <cfRule type="cellIs" dxfId="1772" priority="947" operator="greaterThanOrEqual">
      <formula>I76</formula>
    </cfRule>
  </conditionalFormatting>
  <conditionalFormatting sqref="J76:J81">
    <cfRule type="cellIs" dxfId="1771" priority="719" operator="equal">
      <formula>0</formula>
    </cfRule>
  </conditionalFormatting>
  <conditionalFormatting sqref="J80">
    <cfRule type="cellIs" dxfId="1770" priority="732" operator="lessThan">
      <formula>I80</formula>
    </cfRule>
    <cfRule type="cellIs" dxfId="1769" priority="733" operator="greaterThanOrEqual">
      <formula>I80</formula>
    </cfRule>
  </conditionalFormatting>
  <conditionalFormatting sqref="J81">
    <cfRule type="cellIs" dxfId="1768" priority="720" operator="lessThan">
      <formula>I81</formula>
    </cfRule>
    <cfRule type="cellIs" dxfId="1767" priority="721" operator="greaterThanOrEqual">
      <formula>I81</formula>
    </cfRule>
  </conditionalFormatting>
  <conditionalFormatting sqref="J82">
    <cfRule type="cellIs" dxfId="1766" priority="926" operator="greaterThanOrEqual">
      <formula>$E82</formula>
    </cfRule>
    <cfRule type="cellIs" dxfId="1765" priority="925" operator="lessThan">
      <formula>$E82</formula>
    </cfRule>
    <cfRule type="cellIs" dxfId="1764" priority="924" operator="equal">
      <formula>0</formula>
    </cfRule>
  </conditionalFormatting>
  <conditionalFormatting sqref="J83:J86">
    <cfRule type="cellIs" dxfId="1763" priority="807" operator="equal">
      <formula>0</formula>
    </cfRule>
    <cfRule type="cellIs" dxfId="1762" priority="809" operator="greaterThanOrEqual">
      <formula>I83</formula>
    </cfRule>
    <cfRule type="cellIs" dxfId="1761" priority="808" operator="lessThan">
      <formula>I83</formula>
    </cfRule>
  </conditionalFormatting>
  <conditionalFormatting sqref="J92">
    <cfRule type="cellIs" dxfId="1760" priority="893" operator="greaterThanOrEqual">
      <formula>I92</formula>
    </cfRule>
    <cfRule type="cellIs" dxfId="1759" priority="891" operator="equal">
      <formula>0</formula>
    </cfRule>
    <cfRule type="cellIs" dxfId="1758" priority="892" operator="lessThan">
      <formula>I92</formula>
    </cfRule>
  </conditionalFormatting>
  <conditionalFormatting sqref="K7">
    <cfRule type="cellIs" dxfId="1757" priority="197" operator="equal">
      <formula>"Meta non Conseguida"</formula>
    </cfRule>
    <cfRule type="cellIs" dxfId="1756" priority="196" operator="equal">
      <formula>"Meta Conseguida"</formula>
    </cfRule>
    <cfRule type="cellIs" dxfId="1755" priority="195" operator="equal">
      <formula>"Introducir resultado"</formula>
    </cfRule>
  </conditionalFormatting>
  <conditionalFormatting sqref="K8">
    <cfRule type="cellIs" dxfId="1754" priority="216" operator="equal">
      <formula>"Meta Totalmente Alcanzada"</formula>
    </cfRule>
    <cfRule type="cellIs" dxfId="1753" priority="218" operator="equal">
      <formula>"Ningunha Meta Alcanzada"</formula>
    </cfRule>
    <cfRule type="cellIs" dxfId="1752" priority="217" operator="equal">
      <formula>"Meta Parcialmente Alcanzada"</formula>
    </cfRule>
  </conditionalFormatting>
  <conditionalFormatting sqref="K9:K10">
    <cfRule type="cellIs" dxfId="1751" priority="192" operator="equal">
      <formula>"Introducir resultado"</formula>
    </cfRule>
    <cfRule type="cellIs" dxfId="1750" priority="194" operator="equal">
      <formula>"Meta non Conseguida"</formula>
    </cfRule>
    <cfRule type="cellIs" dxfId="1749" priority="193" operator="equal">
      <formula>"Meta Conseguida"</formula>
    </cfRule>
  </conditionalFormatting>
  <conditionalFormatting sqref="K12">
    <cfRule type="cellIs" dxfId="1748" priority="207" operator="equal">
      <formula>"Meta Totalmente Alcanzada"</formula>
    </cfRule>
    <cfRule type="cellIs" dxfId="1747" priority="208" operator="equal">
      <formula>"Meta Parcialmente Alcanzada"</formula>
    </cfRule>
    <cfRule type="cellIs" dxfId="1746" priority="209" operator="equal">
      <formula>"Ningunha Meta Alcanzada"</formula>
    </cfRule>
  </conditionalFormatting>
  <conditionalFormatting sqref="K13:K14">
    <cfRule type="cellIs" dxfId="1745" priority="187" operator="equal">
      <formula>"Meta Conseguida"</formula>
    </cfRule>
    <cfRule type="cellIs" dxfId="1744" priority="188" operator="equal">
      <formula>"Meta non Conseguida"</formula>
    </cfRule>
  </conditionalFormatting>
  <conditionalFormatting sqref="K13:K15">
    <cfRule type="cellIs" dxfId="1743" priority="182" operator="equal">
      <formula>"Introducir resultado"</formula>
    </cfRule>
  </conditionalFormatting>
  <conditionalFormatting sqref="K15">
    <cfRule type="cellIs" dxfId="1742" priority="184" operator="equal">
      <formula>"Meta no Conseguida"</formula>
    </cfRule>
    <cfRule type="cellIs" dxfId="1741" priority="183" operator="equal">
      <formula>"Resultado Introducido"</formula>
    </cfRule>
  </conditionalFormatting>
  <conditionalFormatting sqref="K16">
    <cfRule type="cellIs" dxfId="1740" priority="234" operator="equal">
      <formula>"Meta Totalmente Alcanzada"</formula>
    </cfRule>
    <cfRule type="cellIs" dxfId="1739" priority="236" operator="equal">
      <formula>"Ningunha Meta Alcanzada"</formula>
    </cfRule>
    <cfRule type="cellIs" dxfId="1738" priority="235" operator="equal">
      <formula>"Meta Parcialmente Alcanzada"</formula>
    </cfRule>
  </conditionalFormatting>
  <conditionalFormatting sqref="K17:K18">
    <cfRule type="cellIs" dxfId="1737" priority="176" operator="equal">
      <formula>"Introducir resultado"</formula>
    </cfRule>
    <cfRule type="cellIs" dxfId="1736" priority="177" operator="equal">
      <formula>"Meta Conseguida"</formula>
    </cfRule>
    <cfRule type="cellIs" dxfId="1735" priority="178" operator="equal">
      <formula>"Meta non Conseguida"</formula>
    </cfRule>
  </conditionalFormatting>
  <conditionalFormatting sqref="K20">
    <cfRule type="cellIs" dxfId="1734" priority="203" operator="equal">
      <formula>"Ningunha Meta Alcanzada"</formula>
    </cfRule>
    <cfRule type="cellIs" dxfId="1733" priority="202" operator="equal">
      <formula>"Meta Parcialmente Alcanzada"</formula>
    </cfRule>
    <cfRule type="cellIs" dxfId="1732" priority="201" operator="equal">
      <formula>"Meta Totalmente Alcanzada"</formula>
    </cfRule>
  </conditionalFormatting>
  <conditionalFormatting sqref="K21:K22">
    <cfRule type="cellIs" dxfId="1731" priority="172" operator="equal">
      <formula>"Meta non Conseguida"</formula>
    </cfRule>
    <cfRule type="cellIs" dxfId="1730" priority="171" operator="equal">
      <formula>"Meta Conseguida"</formula>
    </cfRule>
    <cfRule type="cellIs" dxfId="1729" priority="170" operator="equal">
      <formula>"Introducir resultado"</formula>
    </cfRule>
  </conditionalFormatting>
  <conditionalFormatting sqref="K24">
    <cfRule type="cellIs" dxfId="1728" priority="917" operator="equal">
      <formula>"Ningunha Meta Alcanzada"</formula>
    </cfRule>
    <cfRule type="cellIs" dxfId="1727" priority="916" operator="equal">
      <formula>"Meta Parcialmente Alcanzada"</formula>
    </cfRule>
    <cfRule type="cellIs" dxfId="1726" priority="915" operator="equal">
      <formula>"Meta Totalmente Alcanzada"</formula>
    </cfRule>
  </conditionalFormatting>
  <conditionalFormatting sqref="K25:K30">
    <cfRule type="cellIs" dxfId="1725" priority="766" operator="equal">
      <formula>"Meta non Conseguida"</formula>
    </cfRule>
    <cfRule type="cellIs" dxfId="1724" priority="765" operator="equal">
      <formula>"Meta Conseguida"</formula>
    </cfRule>
    <cfRule type="cellIs" dxfId="1723" priority="764" operator="equal">
      <formula>"Introducir resultado"</formula>
    </cfRule>
  </conditionalFormatting>
  <conditionalFormatting sqref="K32:K33">
    <cfRule type="cellIs" dxfId="1722" priority="761" operator="equal">
      <formula>"Introducir resultado"</formula>
    </cfRule>
    <cfRule type="cellIs" dxfId="1721" priority="762" operator="equal">
      <formula>"Meta Conseguida"</formula>
    </cfRule>
    <cfRule type="cellIs" dxfId="1720" priority="763" operator="equal">
      <formula>"Meta non Conseguida"</formula>
    </cfRule>
  </conditionalFormatting>
  <conditionalFormatting sqref="K35:K36">
    <cfRule type="cellIs" dxfId="1719" priority="771" operator="equal">
      <formula>"Meta Conseguida"</formula>
    </cfRule>
    <cfRule type="cellIs" dxfId="1718" priority="772" operator="equal">
      <formula>"Meta non Conseguida"</formula>
    </cfRule>
    <cfRule type="cellIs" dxfId="1717" priority="770" operator="equal">
      <formula>"Introducir resultado"</formula>
    </cfRule>
  </conditionalFormatting>
  <conditionalFormatting sqref="K37">
    <cfRule type="cellIs" dxfId="1716" priority="1027" operator="equal">
      <formula>"Meta Parcialmente Alcanzada"</formula>
    </cfRule>
    <cfRule type="cellIs" dxfId="1715" priority="1028" operator="equal">
      <formula>"Ningunha Meta Alcanzada"</formula>
    </cfRule>
    <cfRule type="cellIs" dxfId="1714" priority="1026" operator="equal">
      <formula>"Meta Totalmente Alcanzada"</formula>
    </cfRule>
  </conditionalFormatting>
  <conditionalFormatting sqref="K38:K40">
    <cfRule type="cellIs" dxfId="1713" priority="982" operator="equal">
      <formula>"Meta Conseguida"</formula>
    </cfRule>
    <cfRule type="cellIs" dxfId="1712" priority="983" operator="equal">
      <formula>"Meta non Conseguida"</formula>
    </cfRule>
  </conditionalFormatting>
  <conditionalFormatting sqref="K38:K41">
    <cfRule type="cellIs" dxfId="1711" priority="975" operator="equal">
      <formula>"Introducir resultado"</formula>
    </cfRule>
  </conditionalFormatting>
  <conditionalFormatting sqref="K41">
    <cfRule type="cellIs" dxfId="1710" priority="976" operator="equal">
      <formula>"Indicador Completado"</formula>
    </cfRule>
    <cfRule type="cellIs" dxfId="1709" priority="977" operator="equal">
      <formula>"Meta no Conseguida"</formula>
    </cfRule>
  </conditionalFormatting>
  <conditionalFormatting sqref="K46">
    <cfRule type="cellIs" dxfId="1708" priority="1024" operator="equal">
      <formula>"Meta Parcialmente Alcanzada"</formula>
    </cfRule>
    <cfRule type="cellIs" dxfId="1707" priority="1025" operator="equal">
      <formula>"Ningunha Meta Alcanzada"</formula>
    </cfRule>
    <cfRule type="cellIs" dxfId="1706" priority="1023" operator="equal">
      <formula>"Meta Totalmente Alcanzada"</formula>
    </cfRule>
  </conditionalFormatting>
  <conditionalFormatting sqref="K47">
    <cfRule type="cellIs" dxfId="1705" priority="1079" operator="equal">
      <formula>"Meta noN Conseguida"</formula>
    </cfRule>
  </conditionalFormatting>
  <conditionalFormatting sqref="K47:K53">
    <cfRule type="cellIs" dxfId="1704" priority="11" operator="equal">
      <formula>"Meta Conseguida"</formula>
    </cfRule>
    <cfRule type="cellIs" dxfId="1703" priority="10" operator="equal">
      <formula>"Introducir resultado"</formula>
    </cfRule>
  </conditionalFormatting>
  <conditionalFormatting sqref="K48:K53">
    <cfRule type="cellIs" dxfId="1702" priority="12" operator="equal">
      <formula>"Meta non Conseguida"</formula>
    </cfRule>
  </conditionalFormatting>
  <conditionalFormatting sqref="K54">
    <cfRule type="cellIs" dxfId="1701" priority="1020" operator="equal">
      <formula>"Meta Totalmente Alcanzada"</formula>
    </cfRule>
    <cfRule type="cellIs" dxfId="1700" priority="1021" operator="equal">
      <formula>"Meta Parcialmente Alcanzada"</formula>
    </cfRule>
    <cfRule type="cellIs" dxfId="1699" priority="1022" operator="equal">
      <formula>"Ningunha Meta Alcanzada"</formula>
    </cfRule>
  </conditionalFormatting>
  <conditionalFormatting sqref="K55:K58">
    <cfRule type="cellIs" dxfId="1698" priority="1029" operator="equal">
      <formula>"Introducir resultado"</formula>
    </cfRule>
    <cfRule type="cellIs" dxfId="1697" priority="1031" operator="equal">
      <formula>"Meta non Conseguida"</formula>
    </cfRule>
    <cfRule type="cellIs" dxfId="1696" priority="1030" operator="equal">
      <formula>"Meta Conseguida"</formula>
    </cfRule>
  </conditionalFormatting>
  <conditionalFormatting sqref="K59">
    <cfRule type="cellIs" dxfId="1695" priority="1058" operator="equal">
      <formula>"Ningunha Meta Alcanzada"</formula>
    </cfRule>
    <cfRule type="cellIs" dxfId="1694" priority="1057" operator="equal">
      <formula>"Meta Parcialmente Alcanzada"</formula>
    </cfRule>
    <cfRule type="cellIs" dxfId="1693" priority="1056" operator="equal">
      <formula>"Meta Totalmente Alcanzada"</formula>
    </cfRule>
  </conditionalFormatting>
  <conditionalFormatting sqref="K60:K64">
    <cfRule type="cellIs" dxfId="1692" priority="757" operator="equal">
      <formula>"Meta non Conseguida"</formula>
    </cfRule>
    <cfRule type="cellIs" dxfId="1691" priority="756" operator="equal">
      <formula>"Meta Conseguida"</formula>
    </cfRule>
    <cfRule type="cellIs" dxfId="1690" priority="755" operator="equal">
      <formula>"Introducir resultado"</formula>
    </cfRule>
  </conditionalFormatting>
  <conditionalFormatting sqref="K65">
    <cfRule type="cellIs" dxfId="1689" priority="1049" operator="equal">
      <formula>"Ningunha Meta Alcanzada"</formula>
    </cfRule>
    <cfRule type="cellIs" dxfId="1688" priority="1047" operator="equal">
      <formula>"Meta Totalmente Alcanzada"</formula>
    </cfRule>
    <cfRule type="cellIs" dxfId="1687" priority="1048" operator="equal">
      <formula>"Meta Parcialmente Alcanzada"</formula>
    </cfRule>
  </conditionalFormatting>
  <conditionalFormatting sqref="K66:K69">
    <cfRule type="cellIs" dxfId="1686" priority="970" operator="equal">
      <formula>"Meta Conseguida"</formula>
    </cfRule>
    <cfRule type="cellIs" dxfId="1685" priority="971" operator="equal">
      <formula>"Meta non Conseguida"</formula>
    </cfRule>
  </conditionalFormatting>
  <conditionalFormatting sqref="K66:K74">
    <cfRule type="cellIs" dxfId="1684" priority="740" operator="equal">
      <formula>"Introducir resultado"</formula>
    </cfRule>
  </conditionalFormatting>
  <conditionalFormatting sqref="K70">
    <cfRule type="cellIs" dxfId="1683" priority="753" operator="equal">
      <formula>"Indicador Completado"</formula>
    </cfRule>
    <cfRule type="cellIs" dxfId="1682" priority="754" operator="equal">
      <formula>"Meta no Conseguida"</formula>
    </cfRule>
  </conditionalFormatting>
  <conditionalFormatting sqref="K71">
    <cfRule type="cellIs" dxfId="1681" priority="748" operator="equal">
      <formula>"Meta non Conseguida"</formula>
    </cfRule>
    <cfRule type="cellIs" dxfId="1680" priority="747" operator="equal">
      <formula>"Meta Conseguida"</formula>
    </cfRule>
  </conditionalFormatting>
  <conditionalFormatting sqref="K72">
    <cfRule type="cellIs" dxfId="1679" priority="751" operator="equal">
      <formula>"Meta no Conseguida"</formula>
    </cfRule>
    <cfRule type="cellIs" dxfId="1678" priority="750" operator="equal">
      <formula>"Indicador Completado"</formula>
    </cfRule>
  </conditionalFormatting>
  <conditionalFormatting sqref="K73:K74">
    <cfRule type="cellIs" dxfId="1677" priority="742" operator="equal">
      <formula>"Meta non Conseguida"</formula>
    </cfRule>
    <cfRule type="cellIs" dxfId="1676" priority="741" operator="equal">
      <formula>"Meta Conseguida"</formula>
    </cfRule>
  </conditionalFormatting>
  <conditionalFormatting sqref="K75">
    <cfRule type="cellIs" dxfId="1675" priority="1037" operator="equal">
      <formula>"Ningunha Meta Alcanzada"</formula>
    </cfRule>
    <cfRule type="cellIs" dxfId="1674" priority="1035" operator="equal">
      <formula>"Meta Totalmente Alcanzada"</formula>
    </cfRule>
    <cfRule type="cellIs" dxfId="1673" priority="1036" operator="equal">
      <formula>"Meta Parcialmente Alcanzada"</formula>
    </cfRule>
  </conditionalFormatting>
  <conditionalFormatting sqref="K76:K81">
    <cfRule type="cellIs" dxfId="1672" priority="734" operator="equal">
      <formula>"Introducir resultado"</formula>
    </cfRule>
    <cfRule type="cellIs" dxfId="1671" priority="735" operator="equal">
      <formula>"Meta Conseguida"</formula>
    </cfRule>
    <cfRule type="cellIs" dxfId="1670" priority="736" operator="equal">
      <formula>"Meta non Conseguida"</formula>
    </cfRule>
  </conditionalFormatting>
  <conditionalFormatting sqref="K82">
    <cfRule type="cellIs" dxfId="1669" priority="927" operator="equal">
      <formula>"Meta Totalmente Alcanzada"</formula>
    </cfRule>
    <cfRule type="cellIs" dxfId="1668" priority="928" operator="equal">
      <formula>"Meta Parcialmente Alcanzada"</formula>
    </cfRule>
    <cfRule type="cellIs" dxfId="1667" priority="929" operator="equal">
      <formula>"Ningunha Meta Alcanzada"</formula>
    </cfRule>
  </conditionalFormatting>
  <conditionalFormatting sqref="K83:K86">
    <cfRule type="cellIs" dxfId="1666" priority="923" operator="equal">
      <formula>"Meta non Conseguida"</formula>
    </cfRule>
    <cfRule type="cellIs" dxfId="1665" priority="922" operator="equal">
      <formula>"Meta Conseguida"</formula>
    </cfRule>
  </conditionalFormatting>
  <conditionalFormatting sqref="K83:K88">
    <cfRule type="cellIs" dxfId="1664" priority="716" operator="equal">
      <formula>"Introducir resultado"</formula>
    </cfRule>
  </conditionalFormatting>
  <conditionalFormatting sqref="K87:K88">
    <cfRule type="cellIs" dxfId="1663" priority="717" operator="equal">
      <formula>"Indicador Completado"</formula>
    </cfRule>
    <cfRule type="cellIs" dxfId="1662" priority="718" operator="equal">
      <formula>"Meta no Conseguida"</formula>
    </cfRule>
  </conditionalFormatting>
  <conditionalFormatting sqref="K92">
    <cfRule type="cellIs" dxfId="1661" priority="888" operator="equal">
      <formula>"Meta Totalmente Alcanzada"</formula>
    </cfRule>
    <cfRule type="cellIs" dxfId="1660" priority="890" operator="equal">
      <formula>"Ningunha Meta Alcanzada"</formula>
    </cfRule>
    <cfRule type="cellIs" dxfId="1659" priority="889" operator="equal">
      <formula>"Meta Parcialmente Alcanzada"</formula>
    </cfRule>
  </conditionalFormatting>
  <conditionalFormatting sqref="K93:K94">
    <cfRule type="cellIs" dxfId="1658" priority="711" operator="equal">
      <formula>"Meta Conseguida"</formula>
    </cfRule>
    <cfRule type="cellIs" dxfId="1657" priority="712" operator="equal">
      <formula>"Meta non Conseguida"</formula>
    </cfRule>
    <cfRule type="cellIs" dxfId="1656" priority="710" operator="equal">
      <formula>"Introducir resultado"</formula>
    </cfRule>
  </conditionalFormatting>
  <conditionalFormatting sqref="N7">
    <cfRule type="cellIs" dxfId="1655" priority="169" operator="greaterThanOrEqual">
      <formula>M7</formula>
    </cfRule>
    <cfRule type="cellIs" dxfId="1654" priority="167" operator="equal">
      <formula>0</formula>
    </cfRule>
    <cfRule type="cellIs" dxfId="1653" priority="168" operator="lessThan">
      <formula>M7</formula>
    </cfRule>
  </conditionalFormatting>
  <conditionalFormatting sqref="N8">
    <cfRule type="cellIs" dxfId="1652" priority="141" operator="greaterThanOrEqual">
      <formula>M8</formula>
    </cfRule>
    <cfRule type="cellIs" dxfId="1651" priority="142" operator="lessThan">
      <formula>M8</formula>
    </cfRule>
    <cfRule type="cellIs" dxfId="1650" priority="140" operator="equal">
      <formula>0</formula>
    </cfRule>
  </conditionalFormatting>
  <conditionalFormatting sqref="N9">
    <cfRule type="cellIs" dxfId="1649" priority="156" operator="lessThan">
      <formula>M9</formula>
    </cfRule>
    <cfRule type="cellIs" dxfId="1648" priority="157" operator="greaterThanOrEqual">
      <formula>M9</formula>
    </cfRule>
  </conditionalFormatting>
  <conditionalFormatting sqref="N9:N11">
    <cfRule type="cellIs" dxfId="1647" priority="85" operator="equal">
      <formula>0</formula>
    </cfRule>
  </conditionalFormatting>
  <conditionalFormatting sqref="N10">
    <cfRule type="cellIs" dxfId="1646" priority="87" operator="greaterThanOrEqual">
      <formula>M10</formula>
    </cfRule>
    <cfRule type="cellIs" dxfId="1645" priority="86" operator="lessThan">
      <formula>M10</formula>
    </cfRule>
  </conditionalFormatting>
  <conditionalFormatting sqref="N11">
    <cfRule type="cellIs" dxfId="1644" priority="159" operator="lessThan">
      <formula>$E11</formula>
    </cfRule>
    <cfRule type="cellIs" dxfId="1643" priority="160" operator="greaterThanOrEqual">
      <formula>$E11</formula>
    </cfRule>
  </conditionalFormatting>
  <conditionalFormatting sqref="N12">
    <cfRule type="cellIs" dxfId="1642" priority="133" operator="lessThan">
      <formula>M12</formula>
    </cfRule>
    <cfRule type="cellIs" dxfId="1641" priority="132" operator="greaterThanOrEqual">
      <formula>M12</formula>
    </cfRule>
    <cfRule type="cellIs" dxfId="1640" priority="131" operator="equal">
      <formula>0</formula>
    </cfRule>
  </conditionalFormatting>
  <conditionalFormatting sqref="N13">
    <cfRule type="cellIs" dxfId="1639" priority="139" operator="greaterThanOrEqual">
      <formula>M13</formula>
    </cfRule>
    <cfRule type="cellIs" dxfId="1638" priority="138" operator="lessThan">
      <formula>M13</formula>
    </cfRule>
  </conditionalFormatting>
  <conditionalFormatting sqref="N13:N15">
    <cfRule type="cellIs" dxfId="1637" priority="91" operator="equal">
      <formula>0</formula>
    </cfRule>
  </conditionalFormatting>
  <conditionalFormatting sqref="N14">
    <cfRule type="cellIs" dxfId="1636" priority="92" operator="lessThan">
      <formula>M14</formula>
    </cfRule>
    <cfRule type="cellIs" dxfId="1635" priority="93" operator="greaterThanOrEqual">
      <formula>M14</formula>
    </cfRule>
  </conditionalFormatting>
  <conditionalFormatting sqref="N16">
    <cfRule type="cellIs" dxfId="1634" priority="151" operator="lessThan">
      <formula>M16</formula>
    </cfRule>
    <cfRule type="cellIs" dxfId="1633" priority="149" operator="equal">
      <formula>0</formula>
    </cfRule>
    <cfRule type="cellIs" dxfId="1632" priority="150" operator="greaterThanOrEqual">
      <formula>M16</formula>
    </cfRule>
  </conditionalFormatting>
  <conditionalFormatting sqref="N17">
    <cfRule type="cellIs" dxfId="1631" priority="154" operator="greaterThanOrEqual">
      <formula>M17</formula>
    </cfRule>
    <cfRule type="cellIs" dxfId="1630" priority="153" operator="lessThan">
      <formula>M17</formula>
    </cfRule>
  </conditionalFormatting>
  <conditionalFormatting sqref="N17:N18">
    <cfRule type="cellIs" dxfId="1629" priority="79" operator="equal">
      <formula>0</formula>
    </cfRule>
  </conditionalFormatting>
  <conditionalFormatting sqref="N18">
    <cfRule type="cellIs" dxfId="1628" priority="80" operator="lessThan">
      <formula>M18</formula>
    </cfRule>
    <cfRule type="cellIs" dxfId="1627" priority="81" operator="greaterThanOrEqual">
      <formula>M18</formula>
    </cfRule>
  </conditionalFormatting>
  <conditionalFormatting sqref="N20">
    <cfRule type="cellIs" dxfId="1626" priority="127" operator="lessThan">
      <formula>M20</formula>
    </cfRule>
    <cfRule type="cellIs" dxfId="1625" priority="126" operator="greaterThanOrEqual">
      <formula>M20</formula>
    </cfRule>
    <cfRule type="cellIs" dxfId="1624" priority="125" operator="equal">
      <formula>0</formula>
    </cfRule>
  </conditionalFormatting>
  <conditionalFormatting sqref="N21">
    <cfRule type="cellIs" dxfId="1623" priority="147" operator="lessThan">
      <formula>M21</formula>
    </cfRule>
    <cfRule type="cellIs" dxfId="1622" priority="148" operator="greaterThanOrEqual">
      <formula>M21</formula>
    </cfRule>
  </conditionalFormatting>
  <conditionalFormatting sqref="N21:N22">
    <cfRule type="cellIs" dxfId="1621" priority="73" operator="equal">
      <formula>0</formula>
    </cfRule>
  </conditionalFormatting>
  <conditionalFormatting sqref="N22">
    <cfRule type="cellIs" dxfId="1620" priority="75" operator="greaterThanOrEqual">
      <formula>M22</formula>
    </cfRule>
    <cfRule type="cellIs" dxfId="1619" priority="74" operator="lessThan">
      <formula>M22</formula>
    </cfRule>
  </conditionalFormatting>
  <conditionalFormatting sqref="N24">
    <cfRule type="cellIs" dxfId="1618" priority="536" operator="equal">
      <formula>0</formula>
    </cfRule>
    <cfRule type="cellIs" dxfId="1617" priority="538" operator="lessThan">
      <formula>M24</formula>
    </cfRule>
    <cfRule type="cellIs" dxfId="1616" priority="537" operator="greaterThanOrEqual">
      <formula>M24</formula>
    </cfRule>
  </conditionalFormatting>
  <conditionalFormatting sqref="N25">
    <cfRule type="cellIs" dxfId="1615" priority="524" operator="equal">
      <formula>0</formula>
    </cfRule>
    <cfRule type="cellIs" dxfId="1614" priority="526" operator="greaterThanOrEqual">
      <formula>M25</formula>
    </cfRule>
    <cfRule type="cellIs" dxfId="1613" priority="525" operator="lessThan">
      <formula>M25</formula>
    </cfRule>
  </conditionalFormatting>
  <conditionalFormatting sqref="N26">
    <cfRule type="cellIs" dxfId="1612" priority="527" operator="equal">
      <formula>0</formula>
    </cfRule>
    <cfRule type="cellIs" dxfId="1611" priority="529" operator="greaterThan">
      <formula>M26</formula>
    </cfRule>
    <cfRule type="cellIs" dxfId="1610" priority="528" operator="lessThanOrEqual">
      <formula>M26</formula>
    </cfRule>
  </conditionalFormatting>
  <conditionalFormatting sqref="N27:N30">
    <cfRule type="cellIs" dxfId="1609" priority="514" operator="greaterThanOrEqual">
      <formula>$E27</formula>
    </cfRule>
    <cfRule type="cellIs" dxfId="1608" priority="513" operator="lessThan">
      <formula>$E27</formula>
    </cfRule>
    <cfRule type="cellIs" dxfId="1607" priority="512" operator="equal">
      <formula>0</formula>
    </cfRule>
  </conditionalFormatting>
  <conditionalFormatting sqref="N32">
    <cfRule type="cellIs" dxfId="1606" priority="618" operator="lessThan">
      <formula>M32</formula>
    </cfRule>
    <cfRule type="cellIs" dxfId="1605" priority="619" operator="greaterThanOrEqual">
      <formula>M32</formula>
    </cfRule>
  </conditionalFormatting>
  <conditionalFormatting sqref="N32:N33">
    <cfRule type="cellIs" dxfId="1604" priority="617" operator="equal">
      <formula>0</formula>
    </cfRule>
  </conditionalFormatting>
  <conditionalFormatting sqref="N33">
    <cfRule type="cellIs" dxfId="1603" priority="622" operator="greaterThanOrEqual">
      <formula>M33</formula>
    </cfRule>
    <cfRule type="cellIs" dxfId="1602" priority="621" operator="lessThan">
      <formula>M33</formula>
    </cfRule>
  </conditionalFormatting>
  <conditionalFormatting sqref="N35">
    <cfRule type="cellIs" dxfId="1601" priority="616" operator="greaterThanOrEqual">
      <formula>M35</formula>
    </cfRule>
    <cfRule type="cellIs" dxfId="1600" priority="615" operator="lessThan">
      <formula>M35</formula>
    </cfRule>
  </conditionalFormatting>
  <conditionalFormatting sqref="N35:N36">
    <cfRule type="cellIs" dxfId="1599" priority="608" operator="equal">
      <formula>0</formula>
    </cfRule>
  </conditionalFormatting>
  <conditionalFormatting sqref="N36">
    <cfRule type="cellIs" dxfId="1598" priority="610" operator="greaterThanOrEqual">
      <formula>M36</formula>
    </cfRule>
    <cfRule type="cellIs" dxfId="1597" priority="609" operator="lessThan">
      <formula>M36</formula>
    </cfRule>
  </conditionalFormatting>
  <conditionalFormatting sqref="N37">
    <cfRule type="cellIs" dxfId="1596" priority="698" operator="equal">
      <formula>0</formula>
    </cfRule>
    <cfRule type="cellIs" dxfId="1595" priority="699" operator="lessThan">
      <formula>$E37</formula>
    </cfRule>
    <cfRule type="cellIs" dxfId="1594" priority="700" operator="greaterThanOrEqual">
      <formula>$E37</formula>
    </cfRule>
  </conditionalFormatting>
  <conditionalFormatting sqref="N38:N40">
    <cfRule type="cellIs" dxfId="1593" priority="596" operator="equal">
      <formula>0</formula>
    </cfRule>
    <cfRule type="cellIs" dxfId="1592" priority="597" operator="lessThan">
      <formula>M38</formula>
    </cfRule>
    <cfRule type="cellIs" dxfId="1591" priority="598" operator="greaterThanOrEqual">
      <formula>M38</formula>
    </cfRule>
  </conditionalFormatting>
  <conditionalFormatting sqref="N46">
    <cfRule type="cellIs" dxfId="1590" priority="693" operator="lessThan">
      <formula>M46</formula>
    </cfRule>
    <cfRule type="cellIs" dxfId="1589" priority="694" operator="greaterThanOrEqual">
      <formula>M46</formula>
    </cfRule>
    <cfRule type="cellIs" dxfId="1588" priority="692" operator="equal">
      <formula>0</formula>
    </cfRule>
  </conditionalFormatting>
  <conditionalFormatting sqref="N47:N51">
    <cfRule type="cellIs" dxfId="1587" priority="37" operator="equal">
      <formula>0</formula>
    </cfRule>
    <cfRule type="cellIs" dxfId="1586" priority="38" operator="lessThan">
      <formula>M47</formula>
    </cfRule>
    <cfRule type="cellIs" dxfId="1585" priority="39" operator="greaterThanOrEqual">
      <formula>M47</formula>
    </cfRule>
  </conditionalFormatting>
  <conditionalFormatting sqref="N50:N51">
    <cfRule type="cellIs" dxfId="1584" priority="2" operator="lessThan">
      <formula>M50</formula>
    </cfRule>
    <cfRule type="cellIs" dxfId="1583" priority="3" operator="greaterThanOrEqual">
      <formula>M50</formula>
    </cfRule>
    <cfRule type="cellIs" dxfId="1582" priority="1" operator="equal">
      <formula>0</formula>
    </cfRule>
  </conditionalFormatting>
  <conditionalFormatting sqref="N52:N53">
    <cfRule type="cellIs" dxfId="1581" priority="592" operator="greaterThan">
      <formula>M52</formula>
    </cfRule>
    <cfRule type="cellIs" dxfId="1580" priority="591" operator="lessThanOrEqual">
      <formula>M52</formula>
    </cfRule>
    <cfRule type="cellIs" dxfId="1579" priority="590" operator="equal">
      <formula>0</formula>
    </cfRule>
  </conditionalFormatting>
  <conditionalFormatting sqref="N54">
    <cfRule type="cellIs" dxfId="1578" priority="682" operator="greaterThanOrEqual">
      <formula>$E54</formula>
    </cfRule>
    <cfRule type="cellIs" dxfId="1577" priority="681" operator="lessThan">
      <formula>$E54</formula>
    </cfRule>
    <cfRule type="cellIs" dxfId="1576" priority="680" operator="equal">
      <formula>0</formula>
    </cfRule>
  </conditionalFormatting>
  <conditionalFormatting sqref="N55:N58">
    <cfRule type="cellIs" dxfId="1575" priority="451" operator="greaterThanOrEqual">
      <formula>M55</formula>
    </cfRule>
    <cfRule type="cellIs" dxfId="1574" priority="450" operator="lessThan">
      <formula>M55</formula>
    </cfRule>
    <cfRule type="cellIs" dxfId="1573" priority="449" operator="equal">
      <formula>0</formula>
    </cfRule>
  </conditionalFormatting>
  <conditionalFormatting sqref="N59">
    <cfRule type="cellIs" dxfId="1572" priority="673" operator="greaterThanOrEqual">
      <formula>M59</formula>
    </cfRule>
    <cfRule type="cellIs" dxfId="1571" priority="672" operator="lessThan">
      <formula>M59</formula>
    </cfRule>
    <cfRule type="cellIs" dxfId="1570" priority="671" operator="equal">
      <formula>0</formula>
    </cfRule>
  </conditionalFormatting>
  <conditionalFormatting sqref="N60:N63">
    <cfRule type="cellIs" dxfId="1569" priority="420" operator="lessThan">
      <formula>M60</formula>
    </cfRule>
    <cfRule type="cellIs" dxfId="1568" priority="421" operator="greaterThanOrEqual">
      <formula>M60</formula>
    </cfRule>
  </conditionalFormatting>
  <conditionalFormatting sqref="N60:N64">
    <cfRule type="cellIs" dxfId="1567" priority="419" operator="equal">
      <formula>0</formula>
    </cfRule>
  </conditionalFormatting>
  <conditionalFormatting sqref="N64">
    <cfRule type="cellIs" dxfId="1566" priority="630" operator="lessThan">
      <formula>M64</formula>
    </cfRule>
    <cfRule type="cellIs" dxfId="1565" priority="631" operator="greaterThanOrEqual">
      <formula>M64</formula>
    </cfRule>
  </conditionalFormatting>
  <conditionalFormatting sqref="N65">
    <cfRule type="cellIs" dxfId="1564" priority="664" operator="greaterThanOrEqual">
      <formula>$E65</formula>
    </cfRule>
    <cfRule type="cellIs" dxfId="1563" priority="663" operator="lessThan">
      <formula>$E65</formula>
    </cfRule>
    <cfRule type="cellIs" dxfId="1562" priority="662" operator="equal">
      <formula>0</formula>
    </cfRule>
  </conditionalFormatting>
  <conditionalFormatting sqref="N66:N69">
    <cfRule type="cellIs" dxfId="1561" priority="437" operator="equal">
      <formula>0</formula>
    </cfRule>
    <cfRule type="cellIs" dxfId="1560" priority="439" operator="greaterThanOrEqual">
      <formula>M66</formula>
    </cfRule>
    <cfRule type="cellIs" dxfId="1559" priority="438" operator="lessThan">
      <formula>M66</formula>
    </cfRule>
  </conditionalFormatting>
  <conditionalFormatting sqref="N71">
    <cfRule type="cellIs" dxfId="1558" priority="348" operator="greaterThanOrEqual">
      <formula>M71</formula>
    </cfRule>
    <cfRule type="cellIs" dxfId="1557" priority="346" operator="equal">
      <formula>0</formula>
    </cfRule>
    <cfRule type="cellIs" dxfId="1556" priority="347" operator="lessThan">
      <formula>M71</formula>
    </cfRule>
  </conditionalFormatting>
  <conditionalFormatting sqref="N73:N74">
    <cfRule type="cellIs" dxfId="1555" priority="342" operator="greaterThanOrEqual">
      <formula>M73</formula>
    </cfRule>
    <cfRule type="cellIs" dxfId="1554" priority="341" operator="lessThan">
      <formula>M73</formula>
    </cfRule>
    <cfRule type="cellIs" dxfId="1553" priority="340" operator="equal">
      <formula>0</formula>
    </cfRule>
  </conditionalFormatting>
  <conditionalFormatting sqref="N75">
    <cfRule type="cellIs" dxfId="1552" priority="650" operator="equal">
      <formula>0</formula>
    </cfRule>
    <cfRule type="cellIs" dxfId="1551" priority="652" operator="greaterThanOrEqual">
      <formula>$E75</formula>
    </cfRule>
    <cfRule type="cellIs" dxfId="1550" priority="651" operator="lessThan">
      <formula>$E75</formula>
    </cfRule>
  </conditionalFormatting>
  <conditionalFormatting sqref="N76:N79">
    <cfRule type="cellIs" dxfId="1549" priority="564" operator="lessThan">
      <formula>M76</formula>
    </cfRule>
    <cfRule type="cellIs" dxfId="1548" priority="565" operator="greaterThanOrEqual">
      <formula>M76</formula>
    </cfRule>
  </conditionalFormatting>
  <conditionalFormatting sqref="N76:N81">
    <cfRule type="cellIs" dxfId="1547" priority="337" operator="equal">
      <formula>0</formula>
    </cfRule>
  </conditionalFormatting>
  <conditionalFormatting sqref="N80">
    <cfRule type="cellIs" dxfId="1546" priority="351" operator="greaterThanOrEqual">
      <formula>M80</formula>
    </cfRule>
    <cfRule type="cellIs" dxfId="1545" priority="350" operator="lessThan">
      <formula>M80</formula>
    </cfRule>
  </conditionalFormatting>
  <conditionalFormatting sqref="N81">
    <cfRule type="cellIs" dxfId="1544" priority="338" operator="lessThan">
      <formula>M81</formula>
    </cfRule>
    <cfRule type="cellIs" dxfId="1543" priority="339" operator="greaterThanOrEqual">
      <formula>M81</formula>
    </cfRule>
  </conditionalFormatting>
  <conditionalFormatting sqref="N82">
    <cfRule type="cellIs" dxfId="1542" priority="543" operator="lessThan">
      <formula>$E82</formula>
    </cfRule>
    <cfRule type="cellIs" dxfId="1541" priority="542" operator="equal">
      <formula>0</formula>
    </cfRule>
    <cfRule type="cellIs" dxfId="1540" priority="544" operator="greaterThanOrEqual">
      <formula>$E82</formula>
    </cfRule>
  </conditionalFormatting>
  <conditionalFormatting sqref="N83:N86">
    <cfRule type="cellIs" dxfId="1539" priority="426" operator="lessThan">
      <formula>M83</formula>
    </cfRule>
    <cfRule type="cellIs" dxfId="1538" priority="425" operator="equal">
      <formula>0</formula>
    </cfRule>
    <cfRule type="cellIs" dxfId="1537" priority="427" operator="greaterThanOrEqual">
      <formula>M83</formula>
    </cfRule>
  </conditionalFormatting>
  <conditionalFormatting sqref="N92">
    <cfRule type="cellIs" dxfId="1536" priority="509" operator="equal">
      <formula>0</formula>
    </cfRule>
    <cfRule type="cellIs" dxfId="1535" priority="510" operator="lessThan">
      <formula>M92</formula>
    </cfRule>
    <cfRule type="cellIs" dxfId="1534" priority="511" operator="greaterThanOrEqual">
      <formula>M92</formula>
    </cfRule>
  </conditionalFormatting>
  <conditionalFormatting sqref="O7">
    <cfRule type="cellIs" dxfId="1533" priority="124" operator="equal">
      <formula>"Meta non Conseguida"</formula>
    </cfRule>
    <cfRule type="cellIs" dxfId="1532" priority="122" operator="equal">
      <formula>"Introducir resultado"</formula>
    </cfRule>
    <cfRule type="cellIs" dxfId="1531" priority="123" operator="equal">
      <formula>"Meta Conseguida"</formula>
    </cfRule>
  </conditionalFormatting>
  <conditionalFormatting sqref="O8">
    <cfRule type="cellIs" dxfId="1530" priority="145" operator="equal">
      <formula>"Ningunha Meta Alcanzada"</formula>
    </cfRule>
    <cfRule type="cellIs" dxfId="1529" priority="144" operator="equal">
      <formula>"Meta Parcialmente Alcanzada"</formula>
    </cfRule>
    <cfRule type="cellIs" dxfId="1528" priority="143" operator="equal">
      <formula>"Meta Totalmente Alcanzada"</formula>
    </cfRule>
  </conditionalFormatting>
  <conditionalFormatting sqref="O9:O10">
    <cfRule type="cellIs" dxfId="1527" priority="119" operator="equal">
      <formula>"Introducir resultado"</formula>
    </cfRule>
    <cfRule type="cellIs" dxfId="1526" priority="120" operator="equal">
      <formula>"Meta Conseguida"</formula>
    </cfRule>
    <cfRule type="cellIs" dxfId="1525" priority="121" operator="equal">
      <formula>"Meta non Conseguida"</formula>
    </cfRule>
  </conditionalFormatting>
  <conditionalFormatting sqref="O12">
    <cfRule type="cellIs" dxfId="1524" priority="135" operator="equal">
      <formula>"Meta Parcialmente Alcanzada"</formula>
    </cfRule>
    <cfRule type="cellIs" dxfId="1523" priority="136" operator="equal">
      <formula>"Ningunha Meta Alcanzada"</formula>
    </cfRule>
    <cfRule type="cellIs" dxfId="1522" priority="134" operator="equal">
      <formula>"Meta Totalmente Alcanzada"</formula>
    </cfRule>
  </conditionalFormatting>
  <conditionalFormatting sqref="O13:O14">
    <cfRule type="cellIs" dxfId="1521" priority="115" operator="equal">
      <formula>"Meta non Conseguida"</formula>
    </cfRule>
    <cfRule type="cellIs" dxfId="1520" priority="114" operator="equal">
      <formula>"Meta Conseguida"</formula>
    </cfRule>
  </conditionalFormatting>
  <conditionalFormatting sqref="O13:O15">
    <cfRule type="cellIs" dxfId="1519" priority="109" operator="equal">
      <formula>"Introducir resultado"</formula>
    </cfRule>
  </conditionalFormatting>
  <conditionalFormatting sqref="O15">
    <cfRule type="cellIs" dxfId="1518" priority="111" operator="equal">
      <formula>"Meta no Conseguida"</formula>
    </cfRule>
    <cfRule type="cellIs" dxfId="1517" priority="110" operator="equal">
      <formula>"Resultado Introducido"</formula>
    </cfRule>
  </conditionalFormatting>
  <conditionalFormatting sqref="O16">
    <cfRule type="cellIs" dxfId="1516" priority="161" operator="equal">
      <formula>"Meta Totalmente Alcanzada"</formula>
    </cfRule>
    <cfRule type="cellIs" dxfId="1515" priority="162" operator="equal">
      <formula>"Meta Parcialmente Alcanzada"</formula>
    </cfRule>
    <cfRule type="cellIs" dxfId="1514" priority="163" operator="equal">
      <formula>"Ningunha Meta Alcanzada"</formula>
    </cfRule>
  </conditionalFormatting>
  <conditionalFormatting sqref="O17:O18">
    <cfRule type="cellIs" dxfId="1513" priority="104" operator="equal">
      <formula>"Meta Conseguida"</formula>
    </cfRule>
    <cfRule type="cellIs" dxfId="1512" priority="105" operator="equal">
      <formula>"Meta non Conseguida"</formula>
    </cfRule>
    <cfRule type="cellIs" dxfId="1511" priority="103" operator="equal">
      <formula>"Introducir resultado"</formula>
    </cfRule>
  </conditionalFormatting>
  <conditionalFormatting sqref="O20">
    <cfRule type="cellIs" dxfId="1510" priority="128" operator="equal">
      <formula>"Meta Totalmente Alcanzada"</formula>
    </cfRule>
    <cfRule type="cellIs" dxfId="1509" priority="129" operator="equal">
      <formula>"Meta Parcialmente Alcanzada"</formula>
    </cfRule>
    <cfRule type="cellIs" dxfId="1508" priority="130" operator="equal">
      <formula>"Ningunha Meta Alcanzada"</formula>
    </cfRule>
  </conditionalFormatting>
  <conditionalFormatting sqref="O21:O22">
    <cfRule type="cellIs" dxfId="1507" priority="98" operator="equal">
      <formula>"Meta Conseguida"</formula>
    </cfRule>
    <cfRule type="cellIs" dxfId="1506" priority="99" operator="equal">
      <formula>"Meta non Conseguida"</formula>
    </cfRule>
    <cfRule type="cellIs" dxfId="1505" priority="97" operator="equal">
      <formula>"Introducir resultado"</formula>
    </cfRule>
  </conditionalFormatting>
  <conditionalFormatting sqref="O24">
    <cfRule type="cellIs" dxfId="1504" priority="535" operator="equal">
      <formula>"Ningunha Meta Alcanzada"</formula>
    </cfRule>
    <cfRule type="cellIs" dxfId="1503" priority="534" operator="equal">
      <formula>"Meta Parcialmente Alcanzada"</formula>
    </cfRule>
    <cfRule type="cellIs" dxfId="1502" priority="533" operator="equal">
      <formula>"Meta Totalmente Alcanzada"</formula>
    </cfRule>
  </conditionalFormatting>
  <conditionalFormatting sqref="O25:O30">
    <cfRule type="cellIs" dxfId="1501" priority="384" operator="equal">
      <formula>"Meta non Conseguida"</formula>
    </cfRule>
    <cfRule type="cellIs" dxfId="1500" priority="382" operator="equal">
      <formula>"Introducir resultado"</formula>
    </cfRule>
    <cfRule type="cellIs" dxfId="1499" priority="383" operator="equal">
      <formula>"Meta Conseguida"</formula>
    </cfRule>
  </conditionalFormatting>
  <conditionalFormatting sqref="O32:O33">
    <cfRule type="cellIs" dxfId="1498" priority="380" operator="equal">
      <formula>"Meta Conseguida"</formula>
    </cfRule>
    <cfRule type="cellIs" dxfId="1497" priority="379" operator="equal">
      <formula>"Introducir resultado"</formula>
    </cfRule>
    <cfRule type="cellIs" dxfId="1496" priority="381" operator="equal">
      <formula>"Meta non Conseguida"</formula>
    </cfRule>
  </conditionalFormatting>
  <conditionalFormatting sqref="O35:O36">
    <cfRule type="cellIs" dxfId="1495" priority="390" operator="equal">
      <formula>"Meta non Conseguida"</formula>
    </cfRule>
    <cfRule type="cellIs" dxfId="1494" priority="389" operator="equal">
      <formula>"Meta Conseguida"</formula>
    </cfRule>
    <cfRule type="cellIs" dxfId="1493" priority="388" operator="equal">
      <formula>"Introducir resultado"</formula>
    </cfRule>
  </conditionalFormatting>
  <conditionalFormatting sqref="O37">
    <cfRule type="cellIs" dxfId="1492" priority="645" operator="equal">
      <formula>"Meta Parcialmente Alcanzada"</formula>
    </cfRule>
    <cfRule type="cellIs" dxfId="1491" priority="646" operator="equal">
      <formula>"Ningunha Meta Alcanzada"</formula>
    </cfRule>
    <cfRule type="cellIs" dxfId="1490" priority="644" operator="equal">
      <formula>"Meta Totalmente Alcanzada"</formula>
    </cfRule>
  </conditionalFormatting>
  <conditionalFormatting sqref="O38:O40">
    <cfRule type="cellIs" dxfId="1489" priority="601" operator="equal">
      <formula>"Meta non Conseguida"</formula>
    </cfRule>
    <cfRule type="cellIs" dxfId="1488" priority="600" operator="equal">
      <formula>"Meta Conseguida"</formula>
    </cfRule>
  </conditionalFormatting>
  <conditionalFormatting sqref="O38:O41">
    <cfRule type="cellIs" dxfId="1487" priority="593" operator="equal">
      <formula>"Introducir resultado"</formula>
    </cfRule>
  </conditionalFormatting>
  <conditionalFormatting sqref="O41">
    <cfRule type="cellIs" dxfId="1486" priority="594" operator="equal">
      <formula>"Indicador Completado"</formula>
    </cfRule>
    <cfRule type="cellIs" dxfId="1485" priority="595" operator="equal">
      <formula>"Meta no Conseguida"</formula>
    </cfRule>
  </conditionalFormatting>
  <conditionalFormatting sqref="O46">
    <cfRule type="cellIs" dxfId="1484" priority="643" operator="equal">
      <formula>"Ningunha Meta Alcanzada"</formula>
    </cfRule>
    <cfRule type="cellIs" dxfId="1483" priority="642" operator="equal">
      <formula>"Meta Parcialmente Alcanzada"</formula>
    </cfRule>
    <cfRule type="cellIs" dxfId="1482" priority="641" operator="equal">
      <formula>"Meta Totalmente Alcanzada"</formula>
    </cfRule>
  </conditionalFormatting>
  <conditionalFormatting sqref="O47">
    <cfRule type="cellIs" dxfId="1481" priority="697" operator="equal">
      <formula>"Meta noN Conseguida"</formula>
    </cfRule>
  </conditionalFormatting>
  <conditionalFormatting sqref="O47:O53">
    <cfRule type="cellIs" dxfId="1480" priority="5" operator="equal">
      <formula>"Meta Conseguida"</formula>
    </cfRule>
    <cfRule type="cellIs" dxfId="1479" priority="4" operator="equal">
      <formula>"Introducir resultado"</formula>
    </cfRule>
  </conditionalFormatting>
  <conditionalFormatting sqref="O48:O53">
    <cfRule type="cellIs" dxfId="1478" priority="6" operator="equal">
      <formula>"Meta non Conseguida"</formula>
    </cfRule>
  </conditionalFormatting>
  <conditionalFormatting sqref="O54">
    <cfRule type="cellIs" dxfId="1477" priority="640" operator="equal">
      <formula>"Ningunha Meta Alcanzada"</formula>
    </cfRule>
    <cfRule type="cellIs" dxfId="1476" priority="639" operator="equal">
      <formula>"Meta Parcialmente Alcanzada"</formula>
    </cfRule>
    <cfRule type="cellIs" dxfId="1475" priority="638" operator="equal">
      <formula>"Meta Totalmente Alcanzada"</formula>
    </cfRule>
  </conditionalFormatting>
  <conditionalFormatting sqref="O55:O58">
    <cfRule type="cellIs" dxfId="1474" priority="648" operator="equal">
      <formula>"Meta Conseguida"</formula>
    </cfRule>
    <cfRule type="cellIs" dxfId="1473" priority="649" operator="equal">
      <formula>"Meta non Conseguida"</formula>
    </cfRule>
    <cfRule type="cellIs" dxfId="1472" priority="647" operator="equal">
      <formula>"Introducir resultado"</formula>
    </cfRule>
  </conditionalFormatting>
  <conditionalFormatting sqref="O59">
    <cfRule type="cellIs" dxfId="1471" priority="674" operator="equal">
      <formula>"Meta Totalmente Alcanzada"</formula>
    </cfRule>
    <cfRule type="cellIs" dxfId="1470" priority="676" operator="equal">
      <formula>"Ningunha Meta Alcanzada"</formula>
    </cfRule>
    <cfRule type="cellIs" dxfId="1469" priority="675" operator="equal">
      <formula>"Meta Parcialmente Alcanzada"</formula>
    </cfRule>
  </conditionalFormatting>
  <conditionalFormatting sqref="O60:O64">
    <cfRule type="cellIs" dxfId="1468" priority="373" operator="equal">
      <formula>"Introducir resultado"</formula>
    </cfRule>
    <cfRule type="cellIs" dxfId="1467" priority="375" operator="equal">
      <formula>"Meta non Conseguida"</formula>
    </cfRule>
    <cfRule type="cellIs" dxfId="1466" priority="374" operator="equal">
      <formula>"Meta Conseguida"</formula>
    </cfRule>
  </conditionalFormatting>
  <conditionalFormatting sqref="O65">
    <cfRule type="cellIs" dxfId="1465" priority="665" operator="equal">
      <formula>"Meta Totalmente Alcanzada"</formula>
    </cfRule>
    <cfRule type="cellIs" dxfId="1464" priority="666" operator="equal">
      <formula>"Meta Parcialmente Alcanzada"</formula>
    </cfRule>
    <cfRule type="cellIs" dxfId="1463" priority="667" operator="equal">
      <formula>"Ningunha Meta Alcanzada"</formula>
    </cfRule>
  </conditionalFormatting>
  <conditionalFormatting sqref="O66:O69">
    <cfRule type="cellIs" dxfId="1462" priority="588" operator="equal">
      <formula>"Meta Conseguida"</formula>
    </cfRule>
    <cfRule type="cellIs" dxfId="1461" priority="589" operator="equal">
      <formula>"Meta non Conseguida"</formula>
    </cfRule>
  </conditionalFormatting>
  <conditionalFormatting sqref="O66:O74">
    <cfRule type="cellIs" dxfId="1460" priority="358" operator="equal">
      <formula>"Introducir resultado"</formula>
    </cfRule>
  </conditionalFormatting>
  <conditionalFormatting sqref="O70">
    <cfRule type="cellIs" dxfId="1459" priority="371" operator="equal">
      <formula>"Indicador Completado"</formula>
    </cfRule>
    <cfRule type="cellIs" dxfId="1458" priority="372" operator="equal">
      <formula>"Meta no Conseguida"</formula>
    </cfRule>
  </conditionalFormatting>
  <conditionalFormatting sqref="O71">
    <cfRule type="cellIs" dxfId="1457" priority="365" operator="equal">
      <formula>"Meta Conseguida"</formula>
    </cfRule>
    <cfRule type="cellIs" dxfId="1456" priority="366" operator="equal">
      <formula>"Meta non Conseguida"</formula>
    </cfRule>
  </conditionalFormatting>
  <conditionalFormatting sqref="O72">
    <cfRule type="cellIs" dxfId="1455" priority="368" operator="equal">
      <formula>"Indicador Completado"</formula>
    </cfRule>
    <cfRule type="cellIs" dxfId="1454" priority="369" operator="equal">
      <formula>"Meta no Conseguida"</formula>
    </cfRule>
  </conditionalFormatting>
  <conditionalFormatting sqref="O73:O74">
    <cfRule type="cellIs" dxfId="1453" priority="359" operator="equal">
      <formula>"Meta Conseguida"</formula>
    </cfRule>
    <cfRule type="cellIs" dxfId="1452" priority="360" operator="equal">
      <formula>"Meta non Conseguida"</formula>
    </cfRule>
  </conditionalFormatting>
  <conditionalFormatting sqref="O75">
    <cfRule type="cellIs" dxfId="1451" priority="653" operator="equal">
      <formula>"Meta Totalmente Alcanzada"</formula>
    </cfRule>
    <cfRule type="cellIs" dxfId="1450" priority="654" operator="equal">
      <formula>"Meta Parcialmente Alcanzada"</formula>
    </cfRule>
    <cfRule type="cellIs" dxfId="1449" priority="655" operator="equal">
      <formula>"Ningunha Meta Alcanzada"</formula>
    </cfRule>
  </conditionalFormatting>
  <conditionalFormatting sqref="O76:O81">
    <cfRule type="cellIs" dxfId="1448" priority="352" operator="equal">
      <formula>"Introducir resultado"</formula>
    </cfRule>
    <cfRule type="cellIs" dxfId="1447" priority="353" operator="equal">
      <formula>"Meta Conseguida"</formula>
    </cfRule>
    <cfRule type="cellIs" dxfId="1446" priority="354" operator="equal">
      <formula>"Meta non Conseguida"</formula>
    </cfRule>
  </conditionalFormatting>
  <conditionalFormatting sqref="O82">
    <cfRule type="cellIs" dxfId="1445" priority="545" operator="equal">
      <formula>"Meta Totalmente Alcanzada"</formula>
    </cfRule>
    <cfRule type="cellIs" dxfId="1444" priority="546" operator="equal">
      <formula>"Meta Parcialmente Alcanzada"</formula>
    </cfRule>
    <cfRule type="cellIs" dxfId="1443" priority="547" operator="equal">
      <formula>"Ningunha Meta Alcanzada"</formula>
    </cfRule>
  </conditionalFormatting>
  <conditionalFormatting sqref="O83:O86">
    <cfRule type="cellIs" dxfId="1442" priority="540" operator="equal">
      <formula>"Meta Conseguida"</formula>
    </cfRule>
    <cfRule type="cellIs" dxfId="1441" priority="541" operator="equal">
      <formula>"Meta non Conseguida"</formula>
    </cfRule>
  </conditionalFormatting>
  <conditionalFormatting sqref="O83:O88">
    <cfRule type="cellIs" dxfId="1440" priority="334" operator="equal">
      <formula>"Introducir resultado"</formula>
    </cfRule>
  </conditionalFormatting>
  <conditionalFormatting sqref="O87:O88">
    <cfRule type="cellIs" dxfId="1439" priority="336" operator="equal">
      <formula>"Meta no Conseguida"</formula>
    </cfRule>
    <cfRule type="cellIs" dxfId="1438" priority="335" operator="equal">
      <formula>"Indicador Completado"</formula>
    </cfRule>
  </conditionalFormatting>
  <conditionalFormatting sqref="O92">
    <cfRule type="cellIs" dxfId="1437" priority="506" operator="equal">
      <formula>"Meta Totalmente Alcanzada"</formula>
    </cfRule>
    <cfRule type="cellIs" dxfId="1436" priority="507" operator="equal">
      <formula>"Meta Parcialmente Alcanzada"</formula>
    </cfRule>
    <cfRule type="cellIs" dxfId="1435" priority="508" operator="equal">
      <formula>"Ningunha Meta Alcanzada"</formula>
    </cfRule>
  </conditionalFormatting>
  <conditionalFormatting sqref="O93:O94">
    <cfRule type="cellIs" dxfId="1434" priority="329" operator="equal">
      <formula>"Meta Conseguida"</formula>
    </cfRule>
    <cfRule type="cellIs" dxfId="1433" priority="328" operator="equal">
      <formula>"Introducir resultado"</formula>
    </cfRule>
    <cfRule type="cellIs" dxfId="1432" priority="330" operator="equal">
      <formula>"Meta non Conseguida"</formula>
    </cfRule>
  </conditionalFormatting>
  <hyperlinks>
    <hyperlink ref="D19" location="Anexos!F2" display="Anexos!F2" xr:uid="{00000000-0004-0000-0700-000000000000}"/>
    <hyperlink ref="D34" location="Anexos!Q2" display="Anexos!Q2" xr:uid="{00000000-0004-0000-0700-000001000000}"/>
    <hyperlink ref="D31" location="Anexos!Q2" display="Anexos!Q2" xr:uid="{00000000-0004-0000-0700-000002000000}"/>
  </hyperlinks>
  <pageMargins left="0.70866141732283505" right="0.70866141732283505" top="0.74803149606299202" bottom="0.74803149606299202" header="0.31496062992126" footer="0.31496062992126"/>
  <pageSetup paperSize="9" scale="51"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O105"/>
  <sheetViews>
    <sheetView zoomScale="85" zoomScaleNormal="85" workbookViewId="0">
      <pane ySplit="5" topLeftCell="A87" activePane="bottomLeft" state="frozen"/>
      <selection activeCell="A3" sqref="A3"/>
      <selection pane="bottomLeft" activeCell="T3" sqref="T3"/>
    </sheetView>
  </sheetViews>
  <sheetFormatPr baseColWidth="10" defaultColWidth="11.44140625" defaultRowHeight="14.4"/>
  <cols>
    <col min="1" max="1" width="5.6640625" style="3" customWidth="1"/>
    <col min="2" max="2" width="38.6640625" style="1" customWidth="1"/>
    <col min="3" max="3" width="33.6640625" style="1" customWidth="1"/>
    <col min="4" max="4" width="73.6640625" style="1" customWidth="1"/>
    <col min="5" max="5" width="12" style="3" hidden="1" customWidth="1"/>
    <col min="6" max="6" width="12.6640625" style="19" hidden="1" customWidth="1"/>
    <col min="7" max="7" width="26.6640625" style="1" hidden="1" customWidth="1"/>
    <col min="8" max="8" width="1.6640625" style="2" hidden="1" customWidth="1"/>
    <col min="9" max="9" width="0" style="2" hidden="1" customWidth="1"/>
    <col min="10" max="10" width="12.6640625" style="2" hidden="1" customWidth="1"/>
    <col min="11" max="11" width="26.6640625" style="2" hidden="1" customWidth="1"/>
    <col min="12" max="12" width="1.6640625" style="2" hidden="1" customWidth="1"/>
    <col min="13" max="13" width="0" style="2" hidden="1" customWidth="1"/>
    <col min="14" max="14" width="12.5546875" style="2" hidden="1" customWidth="1"/>
    <col min="15" max="15" width="26.6640625" style="2" hidden="1" customWidth="1"/>
    <col min="16" max="18" width="0" style="2" hidden="1" customWidth="1"/>
    <col min="19" max="16384" width="11.44140625" style="2"/>
  </cols>
  <sheetData>
    <row r="1" spans="1:15" ht="15.75" hidden="1" customHeight="1" thickBot="1">
      <c r="E1" s="1"/>
      <c r="F1" s="1"/>
    </row>
    <row r="2" spans="1:15" s="1" customFormat="1" ht="29.25" customHeight="1" thickBot="1">
      <c r="A2" s="560" t="s">
        <v>699</v>
      </c>
      <c r="B2" s="561"/>
      <c r="C2" s="561"/>
      <c r="D2" s="561"/>
      <c r="E2" s="561"/>
      <c r="F2" s="561"/>
      <c r="G2" s="562"/>
    </row>
    <row r="3" spans="1:15" s="1" customFormat="1" ht="45.6" customHeight="1" thickBot="1">
      <c r="A3" s="566" t="s">
        <v>700</v>
      </c>
      <c r="B3" s="566"/>
      <c r="C3" s="566"/>
      <c r="D3" s="566"/>
      <c r="E3" s="65"/>
      <c r="F3" s="24"/>
      <c r="G3" s="65"/>
      <c r="I3" s="65"/>
      <c r="J3" s="24"/>
      <c r="K3" s="65"/>
    </row>
    <row r="4" spans="1:15" ht="36.75" customHeight="1" thickBot="1">
      <c r="A4" s="555" t="s">
        <v>146</v>
      </c>
      <c r="B4" s="556"/>
      <c r="C4" s="563" t="s">
        <v>96</v>
      </c>
      <c r="D4" s="559"/>
      <c r="E4" s="557" t="str">
        <f>+Centro!E4</f>
        <v>Curso 2023/2024</v>
      </c>
      <c r="F4" s="558"/>
      <c r="G4" s="559"/>
      <c r="I4" s="557" t="str">
        <f>+Centro!I4</f>
        <v>Curso X+1</v>
      </c>
      <c r="J4" s="558"/>
      <c r="K4" s="559"/>
      <c r="M4" s="557" t="str">
        <f>+Centro!M4</f>
        <v>Curso X+2</v>
      </c>
      <c r="N4" s="558"/>
      <c r="O4" s="559"/>
    </row>
    <row r="5" spans="1:15" ht="39" customHeight="1" thickBot="1">
      <c r="A5" s="187" t="s">
        <v>147</v>
      </c>
      <c r="B5" s="187" t="s">
        <v>87</v>
      </c>
      <c r="C5" s="187" t="s">
        <v>97</v>
      </c>
      <c r="D5" s="412" t="s">
        <v>158</v>
      </c>
      <c r="E5" s="412" t="s">
        <v>1</v>
      </c>
      <c r="F5" s="428" t="s">
        <v>2</v>
      </c>
      <c r="G5" s="62" t="s">
        <v>259</v>
      </c>
      <c r="I5" s="412" t="s">
        <v>1</v>
      </c>
      <c r="J5" s="428" t="s">
        <v>2</v>
      </c>
      <c r="K5" s="62" t="s">
        <v>259</v>
      </c>
      <c r="M5" s="412" t="s">
        <v>1</v>
      </c>
      <c r="N5" s="428" t="s">
        <v>2</v>
      </c>
      <c r="O5" s="62" t="s">
        <v>259</v>
      </c>
    </row>
    <row r="6" spans="1:15" s="53" customFormat="1" ht="18.75" customHeight="1">
      <c r="A6" s="31" t="s">
        <v>0</v>
      </c>
      <c r="B6" s="32"/>
      <c r="C6" s="32"/>
      <c r="D6" s="413"/>
      <c r="E6" s="429"/>
      <c r="F6" s="429"/>
      <c r="G6" s="34"/>
      <c r="I6" s="429"/>
      <c r="J6" s="429"/>
      <c r="K6" s="34"/>
      <c r="M6" s="429"/>
      <c r="N6" s="429"/>
      <c r="O6" s="34"/>
    </row>
    <row r="7" spans="1:15" ht="55.2">
      <c r="A7" s="106" t="s">
        <v>169</v>
      </c>
      <c r="B7" s="98" t="s">
        <v>277</v>
      </c>
      <c r="C7" s="98" t="s">
        <v>306</v>
      </c>
      <c r="D7" s="467" t="s">
        <v>439</v>
      </c>
      <c r="E7" s="372"/>
      <c r="F7" s="494" t="s">
        <v>167</v>
      </c>
      <c r="G7" s="89" t="str">
        <f>+IF(AND(ISBLANK(E7),ISBLANK(F7)),"Introducir Meta e Resultado",IF(ISBLANK(E7),"Introducir Meta",IF(ISBLANK(F7),"Introducir Resultado",IF(F7&gt;=E7,"Meta Conseguida","Meta Non Conseguida"))))</f>
        <v>Introducir Meta</v>
      </c>
      <c r="I7" s="372"/>
      <c r="J7" s="373"/>
      <c r="K7" s="89" t="str">
        <f>+IF(AND(ISBLANK(I7),ISBLANK(J7)),"Introducir Meta e Resultado",IF(ISBLANK(I7),"Introducir Meta",IF(ISBLANK(J7),"Introducir Resultado",IF(J7&gt;=I7,"Meta Conseguida","Meta Non Conseguida"))))</f>
        <v>Introducir Meta e Resultado</v>
      </c>
      <c r="M7" s="372"/>
      <c r="N7" s="373"/>
      <c r="O7" s="89" t="str">
        <f>+IF(AND(ISBLANK(M7),ISBLANK(N7)),"Introducir Meta e Resultado",IF(ISBLANK(M7),"Introducir Meta",IF(ISBLANK(N7),"Introducir Resultado",IF(N7&gt;=M7,"Meta Conseguida","Meta Non Conseguida"))))</f>
        <v>Introducir Meta e Resultado</v>
      </c>
    </row>
    <row r="8" spans="1:15" ht="36">
      <c r="A8" s="110" t="s">
        <v>3</v>
      </c>
      <c r="B8" s="66" t="s">
        <v>74</v>
      </c>
      <c r="C8" s="66" t="s">
        <v>4</v>
      </c>
      <c r="D8" s="430" t="s">
        <v>339</v>
      </c>
      <c r="E8" s="431">
        <f>+COUNTA(E9:E10)</f>
        <v>0</v>
      </c>
      <c r="F8" s="432">
        <f>+COUNTIF(G9:G10,"Meta Conseguida")</f>
        <v>0</v>
      </c>
      <c r="G8" s="92" t="str">
        <f>+IF(F8=0,"Ningunha Meta Alcanzada",IF(F8&gt;=E8,"Meta Totalmente Alcanzada",IF(F8&gt;0,"Meta Parcialmente Alcanzada")))</f>
        <v>Ningunha Meta Alcanzada</v>
      </c>
      <c r="H8" s="287"/>
      <c r="I8" s="431">
        <f>+COUNTA(I9:I10)</f>
        <v>0</v>
      </c>
      <c r="J8" s="432">
        <f>+COUNTIF(K9:K10,"Meta Conseguida")</f>
        <v>0</v>
      </c>
      <c r="K8" s="92" t="str">
        <f>+IF(J8=0,"Ningunha Meta Alcanzada",IF(J8&gt;=I8,"Meta Totalmente Alcanzada",IF(J8&gt;0,"Meta Parcialmente Alcanzada")))</f>
        <v>Ningunha Meta Alcanzada</v>
      </c>
      <c r="M8" s="431">
        <f>+COUNTA(M9:M10)</f>
        <v>0</v>
      </c>
      <c r="N8" s="432">
        <f>+COUNTIF(O9:O10,"Meta Conseguida")</f>
        <v>0</v>
      </c>
      <c r="O8" s="92" t="str">
        <f>+IF(N8=0,"Ningunha Meta Alcanzada",IF(N8&gt;=M8,"Meta Totalmente Alcanzada",IF(N8&gt;0,"Meta Parcialmente Alcanzada")))</f>
        <v>Ningunha Meta Alcanzada</v>
      </c>
    </row>
    <row r="9" spans="1:15" ht="69">
      <c r="A9" s="59" t="s">
        <v>69</v>
      </c>
      <c r="B9" s="68" t="s">
        <v>313</v>
      </c>
      <c r="C9" s="68" t="s">
        <v>4</v>
      </c>
      <c r="D9" s="433" t="s">
        <v>440</v>
      </c>
      <c r="E9" s="374"/>
      <c r="F9" s="375">
        <v>0</v>
      </c>
      <c r="G9" s="90" t="str">
        <f t="shared" ref="G9:G10" si="0">+IF(AND(ISBLANK(E9),ISBLANK(F9)),"Introducir Meta e Resultado",IF(ISBLANK(E9),"Introducir Meta",IF(ISBLANK(F9),"Introducir Resultado",IF(F9&gt;=E9,"Meta Conseguida","Meta Non Conseguida"))))</f>
        <v>Introducir Meta</v>
      </c>
      <c r="I9" s="374"/>
      <c r="J9" s="375"/>
      <c r="K9" s="90" t="str">
        <f t="shared" ref="K9:K10" si="1">+IF(AND(ISBLANK(I9),ISBLANK(J9)),"Introducir Meta e Resultado",IF(ISBLANK(I9),"Introducir Meta",IF(ISBLANK(J9),"Introducir Resultado",IF(J9&gt;=I9,"Meta Conseguida","Meta Non Conseguida"))))</f>
        <v>Introducir Meta e Resultado</v>
      </c>
      <c r="M9" s="374"/>
      <c r="N9" s="375"/>
      <c r="O9" s="90" t="str">
        <f t="shared" ref="O9:O10" si="2">+IF(AND(ISBLANK(M9),ISBLANK(N9)),"Introducir Meta e Resultado",IF(ISBLANK(M9),"Introducir Meta",IF(ISBLANK(N9),"Introducir Resultado",IF(N9&gt;=M9,"Meta Conseguida","Meta Non Conseguida"))))</f>
        <v>Introducir Meta e Resultado</v>
      </c>
    </row>
    <row r="10" spans="1:15" ht="55.2">
      <c r="A10" s="60" t="s">
        <v>70</v>
      </c>
      <c r="B10" s="67" t="s">
        <v>178</v>
      </c>
      <c r="C10" s="67" t="s">
        <v>4</v>
      </c>
      <c r="D10" s="434" t="s">
        <v>314</v>
      </c>
      <c r="E10" s="376"/>
      <c r="F10" s="375">
        <f>+IFERROR(F$9/F$87,0)</f>
        <v>0</v>
      </c>
      <c r="G10" s="91" t="str">
        <f t="shared" si="0"/>
        <v>Introducir Meta</v>
      </c>
      <c r="I10" s="376"/>
      <c r="J10" s="375">
        <f>+IFERROR(J$9/J$87,0)</f>
        <v>0</v>
      </c>
      <c r="K10" s="91" t="str">
        <f t="shared" si="1"/>
        <v>Introducir Meta</v>
      </c>
      <c r="M10" s="376"/>
      <c r="N10" s="375">
        <f>+IFERROR(N$9/N$87,0)</f>
        <v>0</v>
      </c>
      <c r="O10" s="91" t="str">
        <f t="shared" si="2"/>
        <v>Introducir Meta</v>
      </c>
    </row>
    <row r="11" spans="1:15" ht="27.6">
      <c r="A11" s="106" t="s">
        <v>5</v>
      </c>
      <c r="B11" s="98" t="s">
        <v>71</v>
      </c>
      <c r="C11" s="98" t="s">
        <v>188</v>
      </c>
      <c r="D11" s="435" t="s">
        <v>340</v>
      </c>
      <c r="E11" s="402">
        <f>+F11+COUNTIF(G$7:G$10,"Meta non Conseguida")+COUNTIF(G$12:G$102,"Meta non Conseguida")</f>
        <v>3</v>
      </c>
      <c r="F11" s="407">
        <f>+COUNTIF(G$6:G$10,"Meta Conseguida")+COUNTIF(G$12:G$102,"Meta Conseguida")</f>
        <v>3</v>
      </c>
      <c r="G11" s="411">
        <f>+IFERROR(F11/E11,"Introducir Meta")</f>
        <v>1</v>
      </c>
      <c r="I11" s="402">
        <f>+J11+COUNTIF(K$7:K$10,"Meta non Conseguida")+COUNTIF(K$12:K$102,"Meta non Conseguida")</f>
        <v>0</v>
      </c>
      <c r="J11" s="407">
        <f>+COUNTIF(K$6:K$10,"Meta Conseguida")+COUNTIF(K$12:K$102,"Meta Conseguida")</f>
        <v>0</v>
      </c>
      <c r="K11" s="411" t="str">
        <f>+IFERROR(J11/I11,"Introducir Meta")</f>
        <v>Introducir Meta</v>
      </c>
      <c r="M11" s="402">
        <f>+N11+COUNTIF(O$7:O$10,"Meta non Conseguida")+COUNTIF(O$12:O$102,"Meta non Conseguida")</f>
        <v>0</v>
      </c>
      <c r="N11" s="407">
        <f>+COUNTIF(O$6:O$10,"Meta Conseguida")+COUNTIF(O$12:O$102,"Meta Conseguida")</f>
        <v>0</v>
      </c>
      <c r="O11" s="411" t="str">
        <f>+IFERROR(N11/M11,"Introducir Meta")</f>
        <v>Introducir Meta</v>
      </c>
    </row>
    <row r="12" spans="1:15" ht="36">
      <c r="A12" s="110" t="s">
        <v>68</v>
      </c>
      <c r="B12" s="66" t="s">
        <v>341</v>
      </c>
      <c r="C12" s="66" t="s">
        <v>7</v>
      </c>
      <c r="D12" s="430" t="s">
        <v>342</v>
      </c>
      <c r="E12" s="431">
        <f>+COUNTA(E13:E14)</f>
        <v>0</v>
      </c>
      <c r="F12" s="432">
        <f>+COUNTIF(G13:G14,"Meta Conseguida")</f>
        <v>0</v>
      </c>
      <c r="G12" s="92" t="str">
        <f>+IF(F12=0,"Ningunha Meta Alcanzada",IF(F12&gt;=E12,"Meta Totalmente Alcanzada",IF(F12&gt;0,"Meta Parcialmente Alcanzada")))</f>
        <v>Ningunha Meta Alcanzada</v>
      </c>
      <c r="H12" s="287"/>
      <c r="I12" s="431">
        <f>+COUNTA(I13:I14)</f>
        <v>0</v>
      </c>
      <c r="J12" s="432">
        <f>+COUNTIF(K13:K14,"Meta Conseguida")</f>
        <v>0</v>
      </c>
      <c r="K12" s="92" t="str">
        <f>+IF(J12=0,"Ningunha Meta Alcanzada",IF(J12&gt;=I12,"Meta Totalmente Alcanzada",IF(J12&gt;0,"Meta Parcialmente Alcanzada")))</f>
        <v>Ningunha Meta Alcanzada</v>
      </c>
      <c r="M12" s="431">
        <f>+COUNTA(M13:M14)</f>
        <v>0</v>
      </c>
      <c r="N12" s="432">
        <f>+COUNTIF(O13:O14,"Meta Conseguida")</f>
        <v>0</v>
      </c>
      <c r="O12" s="92" t="str">
        <f>+IF(N12=0,"Ningunha Meta Alcanzada",IF(N12&gt;=M12,"Meta Totalmente Alcanzada",IF(N12&gt;0,"Meta Parcialmente Alcanzada")))</f>
        <v>Ningunha Meta Alcanzada</v>
      </c>
    </row>
    <row r="13" spans="1:15" ht="69">
      <c r="A13" s="59" t="s">
        <v>175</v>
      </c>
      <c r="B13" s="68" t="s">
        <v>179</v>
      </c>
      <c r="C13" s="68" t="s">
        <v>7</v>
      </c>
      <c r="D13" s="433" t="s">
        <v>441</v>
      </c>
      <c r="E13" s="374"/>
      <c r="F13" s="375">
        <v>0</v>
      </c>
      <c r="G13" s="90" t="str">
        <f t="shared" ref="G13:G14" si="3">+IF(AND(ISBLANK(E13),ISBLANK(F13)),"Introducir Meta e Resultado",IF(ISBLANK(E13),"Introducir Meta",IF(ISBLANK(F13),"Introducir Resultado",IF(F13&gt;=E13,"Meta Conseguida","Meta Non Conseguida"))))</f>
        <v>Introducir Meta</v>
      </c>
      <c r="I13" s="374"/>
      <c r="J13" s="375"/>
      <c r="K13" s="90" t="str">
        <f t="shared" ref="K13:K14" si="4">+IF(AND(ISBLANK(I13),ISBLANK(J13)),"Introducir Meta e Resultado",IF(ISBLANK(I13),"Introducir Meta",IF(ISBLANK(J13),"Introducir Resultado",IF(J13&gt;=I13,"Meta Conseguida","Meta Non Conseguida"))))</f>
        <v>Introducir Meta e Resultado</v>
      </c>
      <c r="M13" s="374"/>
      <c r="N13" s="375"/>
      <c r="O13" s="90" t="str">
        <f t="shared" ref="O13:O14" si="5">+IF(AND(ISBLANK(M13),ISBLANK(N13)),"Introducir Meta e Resultado",IF(ISBLANK(M13),"Introducir Meta",IF(ISBLANK(N13),"Introducir Resultado",IF(N13&gt;=M13,"Meta Conseguida","Meta Non Conseguida"))))</f>
        <v>Introducir Meta e Resultado</v>
      </c>
    </row>
    <row r="14" spans="1:15" ht="41.4">
      <c r="A14" s="60" t="s">
        <v>343</v>
      </c>
      <c r="B14" s="67" t="s">
        <v>112</v>
      </c>
      <c r="C14" s="67" t="s">
        <v>7</v>
      </c>
      <c r="D14" s="434" t="s">
        <v>344</v>
      </c>
      <c r="E14" s="376"/>
      <c r="F14" s="436">
        <f>+IFERROR(F$13/F$88,0)</f>
        <v>0</v>
      </c>
      <c r="G14" s="91" t="str">
        <f t="shared" si="3"/>
        <v>Introducir Meta</v>
      </c>
      <c r="I14" s="376"/>
      <c r="J14" s="436">
        <f>+IFERROR(J$13/J$88,0)</f>
        <v>0</v>
      </c>
      <c r="K14" s="91" t="str">
        <f t="shared" si="4"/>
        <v>Introducir Meta</v>
      </c>
      <c r="M14" s="376"/>
      <c r="N14" s="436">
        <f>+IFERROR(N$13/N$88,0)</f>
        <v>0</v>
      </c>
      <c r="O14" s="91" t="str">
        <f t="shared" si="5"/>
        <v>Introducir Meta</v>
      </c>
    </row>
    <row r="15" spans="1:15" ht="27.6">
      <c r="A15" s="106" t="s">
        <v>382</v>
      </c>
      <c r="B15" s="98" t="s">
        <v>383</v>
      </c>
      <c r="C15" s="98" t="s">
        <v>7</v>
      </c>
      <c r="D15" s="437" t="s">
        <v>384</v>
      </c>
      <c r="E15" s="377" t="s">
        <v>167</v>
      </c>
      <c r="F15" s="378" t="s">
        <v>167</v>
      </c>
      <c r="G15" s="92" t="str">
        <f>+IF(ISBLANK(F15),"Introducir Resultado","Resultado Introducido")</f>
        <v>Resultado Introducido</v>
      </c>
      <c r="I15" s="368" t="s">
        <v>167</v>
      </c>
      <c r="J15" s="378"/>
      <c r="K15" s="92" t="str">
        <f>+IF(ISBLANK(J15),"Introducir Resultado","Resultado Introducido")</f>
        <v>Introducir Resultado</v>
      </c>
      <c r="M15" s="377" t="s">
        <v>167</v>
      </c>
      <c r="N15" s="378"/>
      <c r="O15" s="92" t="str">
        <f>+IF(ISBLANK(N15),"Introducir Resultado","Resultado Introducido")</f>
        <v>Introducir Resultado</v>
      </c>
    </row>
    <row r="16" spans="1:15" s="185" customFormat="1" ht="36">
      <c r="A16" s="110" t="s">
        <v>8</v>
      </c>
      <c r="B16" s="66" t="s">
        <v>113</v>
      </c>
      <c r="C16" s="66" t="s">
        <v>7</v>
      </c>
      <c r="D16" s="430" t="s">
        <v>345</v>
      </c>
      <c r="E16" s="438">
        <f>+COUNTA(E17:E18)</f>
        <v>0</v>
      </c>
      <c r="F16" s="439">
        <f>+COUNTIF(G17:G18,"Meta Conseguida")</f>
        <v>0</v>
      </c>
      <c r="G16" s="92" t="str">
        <f>+IF(F16=0,"Ningunha Meta Alcanzada",IF(F16&gt;=E16,"Meta Totalmente Alcanzada",IF(F16&gt;0,"Meta Parcialmente Alcanzada")))</f>
        <v>Ningunha Meta Alcanzada</v>
      </c>
      <c r="H16" s="287"/>
      <c r="I16" s="438">
        <f>+COUNTA(I17:I18)</f>
        <v>0</v>
      </c>
      <c r="J16" s="439">
        <f>+COUNTIF(K17:K18,"Meta Conseguida")</f>
        <v>0</v>
      </c>
      <c r="K16" s="92" t="str">
        <f>+IF(J16=0,"Ningunha Meta Alcanzada",IF(J16&gt;=I16,"Meta Totalmente Alcanzada",IF(J16&gt;0,"Meta Parcialmente Alcanzada")))</f>
        <v>Ningunha Meta Alcanzada</v>
      </c>
      <c r="L16" s="2"/>
      <c r="M16" s="438">
        <f>+COUNTA(M17:M18)</f>
        <v>0</v>
      </c>
      <c r="N16" s="439">
        <f>+COUNTIF(O17:O18,"Meta Conseguida")</f>
        <v>0</v>
      </c>
      <c r="O16" s="92" t="str">
        <f>+IF(N16=0,"Ningunha Meta Alcanzada",IF(N16&gt;=M16,"Meta Totalmente Alcanzada",IF(N16&gt;0,"Meta Parcialmente Alcanzada")))</f>
        <v>Ningunha Meta Alcanzada</v>
      </c>
    </row>
    <row r="17" spans="1:15" s="185" customFormat="1" ht="55.2">
      <c r="A17" s="59" t="s">
        <v>72</v>
      </c>
      <c r="B17" s="68" t="s">
        <v>205</v>
      </c>
      <c r="C17" s="68" t="s">
        <v>7</v>
      </c>
      <c r="D17" s="440" t="s">
        <v>442</v>
      </c>
      <c r="E17" s="374"/>
      <c r="F17" s="375">
        <v>10</v>
      </c>
      <c r="G17" s="90" t="str">
        <f t="shared" ref="G17:G18" si="6">+IF(AND(ISBLANK(E17),ISBLANK(F17)),"Introducir Meta e Resultado",IF(ISBLANK(E17),"Introducir Meta",IF(ISBLANK(F17),"Introducir Resultado",IF(F17&gt;=E17,"Meta Conseguida","Meta Non Conseguida"))))</f>
        <v>Introducir Meta</v>
      </c>
      <c r="H17" s="2"/>
      <c r="I17" s="374"/>
      <c r="J17" s="375"/>
      <c r="K17" s="90" t="str">
        <f t="shared" ref="K17:K18" si="7">+IF(AND(ISBLANK(I17),ISBLANK(J17)),"Introducir Meta e Resultado",IF(ISBLANK(I17),"Introducir Meta",IF(ISBLANK(J17),"Introducir Resultado",IF(J17&gt;=I17,"Meta Conseguida","Meta Non Conseguida"))))</f>
        <v>Introducir Meta e Resultado</v>
      </c>
      <c r="L17" s="287"/>
      <c r="M17" s="374"/>
      <c r="N17" s="375"/>
      <c r="O17" s="90" t="str">
        <f t="shared" ref="O17:O18" si="8">+IF(AND(ISBLANK(M17),ISBLANK(N17)),"Introducir Meta e Resultado",IF(ISBLANK(M17),"Introducir Meta",IF(ISBLANK(N17),"Introducir Resultado",IF(N17&gt;=M17,"Meta Conseguida","Meta Non Conseguida"))))</f>
        <v>Introducir Meta e Resultado</v>
      </c>
    </row>
    <row r="18" spans="1:15" ht="41.4">
      <c r="A18" s="59" t="s">
        <v>73</v>
      </c>
      <c r="B18" s="68" t="s">
        <v>206</v>
      </c>
      <c r="C18" s="68" t="s">
        <v>7</v>
      </c>
      <c r="D18" s="440" t="s">
        <v>385</v>
      </c>
      <c r="E18" s="379"/>
      <c r="F18" s="441">
        <f>+IFERROR(F$17/F$88,0)</f>
        <v>0</v>
      </c>
      <c r="G18" s="90" t="str">
        <f t="shared" si="6"/>
        <v>Introducir Meta</v>
      </c>
      <c r="H18" s="287"/>
      <c r="I18" s="379"/>
      <c r="J18" s="441">
        <f>+IFERROR(J$17/J$88,0)</f>
        <v>0</v>
      </c>
      <c r="K18" s="90" t="str">
        <f t="shared" si="7"/>
        <v>Introducir Meta</v>
      </c>
      <c r="L18" s="287"/>
      <c r="M18" s="379"/>
      <c r="N18" s="441">
        <f>+IFERROR(N$17/N$88,0)</f>
        <v>0</v>
      </c>
      <c r="O18" s="90" t="str">
        <f t="shared" si="8"/>
        <v>Introducir Meta</v>
      </c>
    </row>
    <row r="19" spans="1:15" ht="55.2">
      <c r="A19" s="60" t="s">
        <v>176</v>
      </c>
      <c r="B19" s="67" t="s">
        <v>145</v>
      </c>
      <c r="C19" s="67" t="s">
        <v>7</v>
      </c>
      <c r="D19" s="442" t="s">
        <v>207</v>
      </c>
      <c r="E19" s="380" t="s">
        <v>167</v>
      </c>
      <c r="F19" s="381" t="s">
        <v>167</v>
      </c>
      <c r="G19" s="186" t="s">
        <v>167</v>
      </c>
      <c r="I19" s="380" t="s">
        <v>167</v>
      </c>
      <c r="J19" s="381" t="s">
        <v>167</v>
      </c>
      <c r="K19" s="186" t="s">
        <v>167</v>
      </c>
      <c r="M19" s="380" t="s">
        <v>167</v>
      </c>
      <c r="N19" s="381" t="s">
        <v>167</v>
      </c>
      <c r="O19" s="186" t="s">
        <v>167</v>
      </c>
    </row>
    <row r="20" spans="1:15" ht="36">
      <c r="A20" s="110" t="s">
        <v>10</v>
      </c>
      <c r="B20" s="101" t="s">
        <v>75</v>
      </c>
      <c r="C20" s="101" t="s">
        <v>7</v>
      </c>
      <c r="D20" s="430" t="s">
        <v>346</v>
      </c>
      <c r="E20" s="431">
        <f>+COUNTA(E21:E22)</f>
        <v>0</v>
      </c>
      <c r="F20" s="432">
        <f>+COUNTIF(G21:G22,"Meta Conseguida")</f>
        <v>0</v>
      </c>
      <c r="G20" s="89" t="str">
        <f>+IF(F20=0,"Ningunha Meta Alcanzada",IF(F20&gt;=E20,"Meta Totalmente Alcanzada",IF(F20&gt;0,"Meta Parcialmente Alcanzada")))</f>
        <v>Ningunha Meta Alcanzada</v>
      </c>
      <c r="H20" s="287"/>
      <c r="I20" s="431">
        <f>+COUNTA(I21:I22)</f>
        <v>0</v>
      </c>
      <c r="J20" s="432">
        <f>+COUNTIF(K21:K22,"Meta Conseguida")</f>
        <v>0</v>
      </c>
      <c r="K20" s="89" t="str">
        <f>+IF(J20=0,"Ningunha Meta Alcanzada",IF(J20&gt;=I20,"Meta Totalmente Alcanzada",IF(J20&gt;0,"Meta Parcialmente Alcanzada")))</f>
        <v>Ningunha Meta Alcanzada</v>
      </c>
      <c r="M20" s="431">
        <f>+COUNTA(M21:M22)</f>
        <v>0</v>
      </c>
      <c r="N20" s="432">
        <f>+COUNTIF(O21:O22,"Meta Conseguida")</f>
        <v>0</v>
      </c>
      <c r="O20" s="89" t="str">
        <f>+IF(N20=0,"Ningunha Meta Alcanzada",IF(N20&gt;=M20,"Meta Totalmente Alcanzada",IF(N20&gt;0,"Meta Parcialmente Alcanzada")))</f>
        <v>Ningunha Meta Alcanzada</v>
      </c>
    </row>
    <row r="21" spans="1:15" ht="69">
      <c r="A21" s="59" t="s">
        <v>76</v>
      </c>
      <c r="B21" s="68" t="s">
        <v>180</v>
      </c>
      <c r="C21" s="68" t="s">
        <v>7</v>
      </c>
      <c r="D21" s="433" t="s">
        <v>443</v>
      </c>
      <c r="E21" s="374"/>
      <c r="F21" s="495" t="s">
        <v>167</v>
      </c>
      <c r="G21" s="90" t="str">
        <f t="shared" ref="G21:G22" si="9">+IF(AND(ISBLANK(E21),ISBLANK(F21)),"Introducir Meta e Resultado",IF(ISBLANK(E21),"Introducir Meta",IF(ISBLANK(F21),"Introducir Resultado",IF(F21&gt;=E21,"Meta Conseguida","Meta Non Conseguida"))))</f>
        <v>Introducir Meta</v>
      </c>
      <c r="I21" s="374"/>
      <c r="J21" s="375"/>
      <c r="K21" s="90" t="str">
        <f t="shared" ref="K21:K22" si="10">+IF(AND(ISBLANK(I21),ISBLANK(J21)),"Introducir Meta e Resultado",IF(ISBLANK(I21),"Introducir Meta",IF(ISBLANK(J21),"Introducir Resultado",IF(J21&gt;=I21,"Meta Conseguida","Meta Non Conseguida"))))</f>
        <v>Introducir Meta e Resultado</v>
      </c>
      <c r="M21" s="374"/>
      <c r="N21" s="375"/>
      <c r="O21" s="90" t="str">
        <f t="shared" ref="O21:O22" si="11">+IF(AND(ISBLANK(M21),ISBLANK(N21)),"Introducir Meta e Resultado",IF(ISBLANK(M21),"Introducir Meta",IF(ISBLANK(N21),"Introducir Resultado",IF(N21&gt;=M21,"Meta Conseguida","Meta Non Conseguida"))))</f>
        <v>Introducir Meta e Resultado</v>
      </c>
    </row>
    <row r="22" spans="1:15" ht="41.4">
      <c r="A22" s="60" t="s">
        <v>77</v>
      </c>
      <c r="B22" s="67" t="s">
        <v>181</v>
      </c>
      <c r="C22" s="67" t="s">
        <v>7</v>
      </c>
      <c r="D22" s="434" t="s">
        <v>316</v>
      </c>
      <c r="E22" s="379"/>
      <c r="F22" s="441">
        <f>+IFERROR(F$21/F$88,0)</f>
        <v>0</v>
      </c>
      <c r="G22" s="91" t="str">
        <f t="shared" si="9"/>
        <v>Introducir Meta</v>
      </c>
      <c r="H22" s="287"/>
      <c r="I22" s="379"/>
      <c r="J22" s="441">
        <f>+IFERROR(J$21/J$88,0)</f>
        <v>0</v>
      </c>
      <c r="K22" s="91" t="str">
        <f t="shared" si="10"/>
        <v>Introducir Meta</v>
      </c>
      <c r="M22" s="379"/>
      <c r="N22" s="441">
        <f>+IFERROR(N$21/N$88,0)</f>
        <v>0</v>
      </c>
      <c r="O22" s="91" t="str">
        <f t="shared" si="11"/>
        <v>Introducir Meta</v>
      </c>
    </row>
    <row r="23" spans="1:15" ht="27.6">
      <c r="A23" s="105" t="s">
        <v>13</v>
      </c>
      <c r="B23" s="111" t="s">
        <v>16</v>
      </c>
      <c r="C23" s="111" t="s">
        <v>17</v>
      </c>
      <c r="D23" s="443" t="s">
        <v>317</v>
      </c>
      <c r="E23" s="382" t="s">
        <v>167</v>
      </c>
      <c r="F23" s="383" t="s">
        <v>167</v>
      </c>
      <c r="G23" s="284" t="s">
        <v>167</v>
      </c>
      <c r="I23" s="382" t="s">
        <v>167</v>
      </c>
      <c r="J23" s="383" t="s">
        <v>167</v>
      </c>
      <c r="K23" s="284" t="s">
        <v>167</v>
      </c>
      <c r="M23" s="382" t="s">
        <v>167</v>
      </c>
      <c r="N23" s="383" t="s">
        <v>167</v>
      </c>
      <c r="O23" s="284" t="s">
        <v>167</v>
      </c>
    </row>
    <row r="24" spans="1:15" ht="41.4">
      <c r="A24" s="105" t="s">
        <v>14</v>
      </c>
      <c r="B24" s="99" t="s">
        <v>78</v>
      </c>
      <c r="C24" s="99" t="s">
        <v>150</v>
      </c>
      <c r="D24" s="444" t="s">
        <v>347</v>
      </c>
      <c r="E24" s="445">
        <f>+COUNTA(E25:E30)+COUNTA(E32:E33)+COUNTA(E35:E36)</f>
        <v>0</v>
      </c>
      <c r="F24" s="446">
        <f>+COUNTIF(G25:G36,"Meta Conseguida")</f>
        <v>0</v>
      </c>
      <c r="G24" s="92" t="str">
        <f>+IF(F24=0,"Ningunha Meta Alcanzada",IF(F24&gt;=E24,"Meta Totalmente Alcanzada",IF(F24&gt;0,"Meta Parcialmente Alcanzada")))</f>
        <v>Ningunha Meta Alcanzada</v>
      </c>
      <c r="H24" s="283"/>
      <c r="I24" s="445">
        <f>+COUNTA(I25:I30)+COUNTA(I32:I33)+COUNTA(I35:I36)</f>
        <v>0</v>
      </c>
      <c r="J24" s="446">
        <f>+COUNTIF(K25:K36,"Meta Conseguida")</f>
        <v>0</v>
      </c>
      <c r="K24" s="92" t="str">
        <f>+IF(J24=0,"Ningunha Meta Alcanzada",IF(J24&gt;=I24,"Meta Totalmente Alcanzada",IF(J24&gt;0,"Meta Parcialmente Alcanzada")))</f>
        <v>Ningunha Meta Alcanzada</v>
      </c>
      <c r="M24" s="445">
        <f>+COUNTA(M25:M30)+COUNTA(M32:M33)+COUNTA(M35:M36)</f>
        <v>0</v>
      </c>
      <c r="N24" s="446">
        <f>+COUNTIF(O25:O36,"Meta Conseguida")</f>
        <v>0</v>
      </c>
      <c r="O24" s="92" t="str">
        <f>+IF(N24=0,"Ningunha Meta Alcanzada",IF(N24&gt;=M24,"Meta Totalmente Alcanzada",IF(N24&gt;0,"Meta Parcialmente Alcanzada")))</f>
        <v>Ningunha Meta Alcanzada</v>
      </c>
    </row>
    <row r="25" spans="1:15" ht="69">
      <c r="A25" s="56" t="s">
        <v>79</v>
      </c>
      <c r="B25" s="93" t="s">
        <v>88</v>
      </c>
      <c r="C25" s="93" t="s">
        <v>150</v>
      </c>
      <c r="D25" s="447" t="s">
        <v>444</v>
      </c>
      <c r="E25" s="379"/>
      <c r="F25" s="384" t="s">
        <v>167</v>
      </c>
      <c r="G25" s="90" t="str">
        <f t="shared" ref="G25" si="12">+IF(AND(ISBLANK(E25),ISBLANK(F25)),"Introducir Meta e Resultado",IF(ISBLANK(E25),"Introducir Meta",IF(ISBLANK(F25),"Introducir Resultado",IF(F25&gt;=E25,"Meta Conseguida","Meta Non Conseguida"))))</f>
        <v>Introducir Meta</v>
      </c>
      <c r="I25" s="379"/>
      <c r="J25" s="384"/>
      <c r="K25" s="90" t="str">
        <f t="shared" ref="K25" si="13">+IF(AND(ISBLANK(I25),ISBLANK(J25)),"Introducir Meta e Resultado",IF(ISBLANK(I25),"Introducir Meta",IF(ISBLANK(J25),"Introducir Resultado",IF(J25&gt;=I25,"Meta Conseguida","Meta Non Conseguida"))))</f>
        <v>Introducir Meta e Resultado</v>
      </c>
      <c r="M25" s="379"/>
      <c r="N25" s="384"/>
      <c r="O25" s="90" t="str">
        <f t="shared" ref="O25" si="14">+IF(AND(ISBLANK(M25),ISBLANK(N25)),"Introducir Meta e Resultado",IF(ISBLANK(M25),"Introducir Meta",IF(ISBLANK(N25),"Introducir Resultado",IF(N25&gt;=M25,"Meta Conseguida","Meta Non Conseguida"))))</f>
        <v>Introducir Meta e Resultado</v>
      </c>
    </row>
    <row r="26" spans="1:15" ht="55.2">
      <c r="A26" s="56" t="s">
        <v>80</v>
      </c>
      <c r="B26" s="93" t="s">
        <v>191</v>
      </c>
      <c r="C26" s="93" t="s">
        <v>150</v>
      </c>
      <c r="D26" s="447" t="s">
        <v>445</v>
      </c>
      <c r="E26" s="385"/>
      <c r="F26" s="384" t="s">
        <v>167</v>
      </c>
      <c r="G26" s="90" t="str">
        <f>+IF(AND(ISBLANK(E26),ISBLANK(F26)),"Introducir Meta e Resultado",IF(ISBLANK(E26),"Introducir Meta",IF(ISBLANK(F26),"Introducir Resultado",IF(F26&lt;=E26,"Meta Conseguida","Meta Non Conseguida"))))</f>
        <v>Introducir Meta</v>
      </c>
      <c r="H26" s="283"/>
      <c r="I26" s="385"/>
      <c r="J26" s="384"/>
      <c r="K26" s="90" t="str">
        <f>+IF(AND(ISBLANK(I26),ISBLANK(J26)),"Introducir Meta e Resultado",IF(ISBLANK(I26),"Introducir Meta",IF(ISBLANK(J26),"Introducir Resultado",IF(J26&lt;=I26,"Meta Conseguida","Meta Non Conseguida"))))</f>
        <v>Introducir Meta e Resultado</v>
      </c>
      <c r="M26" s="385"/>
      <c r="N26" s="384"/>
      <c r="O26" s="90" t="str">
        <f>+IF(AND(ISBLANK(M26),ISBLANK(N26)),"Introducir Meta e Resultado",IF(ISBLANK(M26),"Introducir Meta",IF(ISBLANK(N26),"Introducir Resultado",IF(N26&lt;=M26,"Meta Conseguida","Meta Non Conseguida"))))</f>
        <v>Introducir Meta e Resultado</v>
      </c>
    </row>
    <row r="27" spans="1:15" ht="69">
      <c r="A27" s="56" t="s">
        <v>81</v>
      </c>
      <c r="B27" s="93" t="s">
        <v>89</v>
      </c>
      <c r="C27" s="93" t="s">
        <v>150</v>
      </c>
      <c r="D27" s="447" t="s">
        <v>444</v>
      </c>
      <c r="E27" s="379"/>
      <c r="F27" s="384" t="s">
        <v>167</v>
      </c>
      <c r="G27" s="90" t="str">
        <f t="shared" ref="G27:G32" si="15">+IF(AND(ISBLANK(E27),ISBLANK(F27)),"Introducir Meta e Resultado",IF(ISBLANK(E27),"Introducir Meta",IF(ISBLANK(F27),"Introducir Resultado",IF(F27&gt;=E27,"Meta Conseguida","Meta Non Conseguida"))))</f>
        <v>Introducir Meta</v>
      </c>
      <c r="I27" s="379"/>
      <c r="J27" s="384"/>
      <c r="K27" s="90" t="str">
        <f t="shared" ref="K27:K30" si="16">+IF(AND(ISBLANK(I27),ISBLANK(J27)),"Introducir Meta e Resultado",IF(ISBLANK(I27),"Introducir Meta",IF(ISBLANK(J27),"Introducir Resultado",IF(J27&gt;=I27,"Meta Conseguida","Meta Non Conseguida"))))</f>
        <v>Introducir Meta e Resultado</v>
      </c>
      <c r="M27" s="379"/>
      <c r="N27" s="384"/>
      <c r="O27" s="90" t="str">
        <f t="shared" ref="O27:O30" si="17">+IF(AND(ISBLANK(M27),ISBLANK(N27)),"Introducir Meta e Resultado",IF(ISBLANK(M27),"Introducir Meta",IF(ISBLANK(N27),"Introducir Resultado",IF(N27&gt;=M27,"Meta Conseguida","Meta Non Conseguida"))))</f>
        <v>Introducir Meta e Resultado</v>
      </c>
    </row>
    <row r="28" spans="1:15" ht="55.2">
      <c r="A28" s="56" t="s">
        <v>82</v>
      </c>
      <c r="B28" s="93" t="s">
        <v>215</v>
      </c>
      <c r="C28" s="93" t="s">
        <v>150</v>
      </c>
      <c r="D28" s="468" t="s">
        <v>446</v>
      </c>
      <c r="E28" s="379"/>
      <c r="F28" s="384" t="s">
        <v>167</v>
      </c>
      <c r="G28" s="90" t="str">
        <f t="shared" si="15"/>
        <v>Introducir Meta</v>
      </c>
      <c r="I28" s="379"/>
      <c r="J28" s="384"/>
      <c r="K28" s="90" t="str">
        <f t="shared" si="16"/>
        <v>Introducir Meta e Resultado</v>
      </c>
      <c r="M28" s="379"/>
      <c r="N28" s="384"/>
      <c r="O28" s="90" t="str">
        <f t="shared" si="17"/>
        <v>Introducir Meta e Resultado</v>
      </c>
    </row>
    <row r="29" spans="1:15" ht="55.2">
      <c r="A29" s="56" t="s">
        <v>83</v>
      </c>
      <c r="B29" s="93" t="s">
        <v>90</v>
      </c>
      <c r="C29" s="93" t="s">
        <v>150</v>
      </c>
      <c r="D29" s="447" t="s">
        <v>447</v>
      </c>
      <c r="E29" s="379"/>
      <c r="F29" s="384" t="s">
        <v>167</v>
      </c>
      <c r="G29" s="90" t="str">
        <f t="shared" si="15"/>
        <v>Introducir Meta</v>
      </c>
      <c r="I29" s="379"/>
      <c r="J29" s="384"/>
      <c r="K29" s="90" t="str">
        <f t="shared" si="16"/>
        <v>Introducir Meta e Resultado</v>
      </c>
      <c r="M29" s="379"/>
      <c r="N29" s="384"/>
      <c r="O29" s="90" t="str">
        <f t="shared" si="17"/>
        <v>Introducir Meta e Resultado</v>
      </c>
    </row>
    <row r="30" spans="1:15" ht="55.2">
      <c r="A30" s="56" t="s">
        <v>84</v>
      </c>
      <c r="B30" s="93" t="s">
        <v>91</v>
      </c>
      <c r="C30" s="93" t="s">
        <v>150</v>
      </c>
      <c r="D30" s="447" t="s">
        <v>448</v>
      </c>
      <c r="E30" s="379"/>
      <c r="F30" s="384" t="s">
        <v>167</v>
      </c>
      <c r="G30" s="90" t="str">
        <f t="shared" si="15"/>
        <v>Introducir Meta</v>
      </c>
      <c r="I30" s="379"/>
      <c r="J30" s="384"/>
      <c r="K30" s="90" t="str">
        <f t="shared" si="16"/>
        <v>Introducir Meta e Resultado</v>
      </c>
      <c r="M30" s="379"/>
      <c r="N30" s="384"/>
      <c r="O30" s="90" t="str">
        <f t="shared" si="17"/>
        <v>Introducir Meta e Resultado</v>
      </c>
    </row>
    <row r="31" spans="1:15" ht="41.4">
      <c r="A31" s="56" t="s">
        <v>85</v>
      </c>
      <c r="B31" s="93" t="s">
        <v>267</v>
      </c>
      <c r="C31" s="93" t="s">
        <v>150</v>
      </c>
      <c r="D31" s="448" t="s">
        <v>182</v>
      </c>
      <c r="E31" s="386" t="s">
        <v>167</v>
      </c>
      <c r="F31" s="387" t="s">
        <v>167</v>
      </c>
      <c r="G31" s="201" t="s">
        <v>167</v>
      </c>
      <c r="I31" s="386" t="s">
        <v>167</v>
      </c>
      <c r="J31" s="387" t="s">
        <v>167</v>
      </c>
      <c r="K31" s="201" t="s">
        <v>167</v>
      </c>
      <c r="M31" s="386" t="s">
        <v>167</v>
      </c>
      <c r="N31" s="387" t="s">
        <v>167</v>
      </c>
      <c r="O31" s="201" t="s">
        <v>167</v>
      </c>
    </row>
    <row r="32" spans="1:15" ht="41.4">
      <c r="A32" s="56" t="s">
        <v>86</v>
      </c>
      <c r="B32" s="93" t="s">
        <v>318</v>
      </c>
      <c r="C32" s="93" t="s">
        <v>150</v>
      </c>
      <c r="D32" s="447" t="s">
        <v>688</v>
      </c>
      <c r="E32" s="379"/>
      <c r="F32" s="384">
        <f>+MIN(Anexos!$R$706:$R$800)</f>
        <v>0</v>
      </c>
      <c r="G32" s="90" t="str">
        <f t="shared" si="15"/>
        <v>Introducir Meta</v>
      </c>
      <c r="I32" s="379"/>
      <c r="J32" s="384">
        <f>+MIN(Anexos!$AR$706:$AR$800)</f>
        <v>0</v>
      </c>
      <c r="K32" s="90" t="str">
        <f t="shared" ref="K32" si="18">+IF(AND(ISBLANK(I32),ISBLANK(J32)),"Introducir Meta e Resultado",IF(ISBLANK(I32),"Introducir Meta",IF(ISBLANK(J32),"Introducir Resultado",IF(J32&gt;=I32,"Meta Conseguida","Meta Non Conseguida"))))</f>
        <v>Introducir Meta</v>
      </c>
      <c r="M32" s="379"/>
      <c r="N32" s="384">
        <f>+MIN(Anexos!$BR$706:$BR$800)</f>
        <v>0</v>
      </c>
      <c r="O32" s="90" t="str">
        <f t="shared" ref="O32:O33" si="19">+IF(AND(ISBLANK(M32),ISBLANK(N32)),"Introducir Meta e Resultado",IF(ISBLANK(M32),"Introducir Meta",IF(ISBLANK(N32),"Introducir Resultado",IF(N32&gt;=M32,"Meta Conseguida","Meta Non Conseguida"))))</f>
        <v>Introducir Meta</v>
      </c>
    </row>
    <row r="33" spans="1:15" ht="55.2">
      <c r="A33" s="56" t="s">
        <v>159</v>
      </c>
      <c r="B33" s="93" t="s">
        <v>684</v>
      </c>
      <c r="C33" s="93" t="s">
        <v>150</v>
      </c>
      <c r="D33" s="447" t="s">
        <v>685</v>
      </c>
      <c r="E33" s="388"/>
      <c r="F33" s="384">
        <f>Anexos!$V$703</f>
        <v>0</v>
      </c>
      <c r="G33" s="90" t="str">
        <f>+IF(AND(ISBLANK(E33),ISBLANK(F33)),"Introducir Meta e Resultado",IF(ISBLANK(E33),"Introducir Meta",IF(ISBLANK(F33),"Introducir Resultado",IF(F33&gt;=E33,"Meta Conseguida","Meta Non Conseguida"))))</f>
        <v>Introducir Meta</v>
      </c>
      <c r="H33" s="283"/>
      <c r="I33" s="388"/>
      <c r="J33" s="384">
        <f>Anexos!$AV$703</f>
        <v>0</v>
      </c>
      <c r="K33" s="90" t="str">
        <f>+IF(AND(ISBLANK(I33),ISBLANK(J33)),"Introducir Meta e Resultado",IF(ISBLANK(I33),"Introducir Meta",IF(ISBLANK(J33),"Introducir Resultado",IF(J33&gt;=I33,"Meta Conseguida","Meta Non Conseguida"))))</f>
        <v>Introducir Meta</v>
      </c>
      <c r="M33" s="388"/>
      <c r="N33" s="384">
        <f>Anexos!$BV$703</f>
        <v>0</v>
      </c>
      <c r="O33" s="90" t="str">
        <f t="shared" si="19"/>
        <v>Introducir Meta</v>
      </c>
    </row>
    <row r="34" spans="1:15" ht="41.4">
      <c r="A34" s="56" t="s">
        <v>160</v>
      </c>
      <c r="B34" s="93" t="s">
        <v>163</v>
      </c>
      <c r="C34" s="93" t="s">
        <v>150</v>
      </c>
      <c r="D34" s="448" t="s">
        <v>183</v>
      </c>
      <c r="E34" s="386" t="s">
        <v>167</v>
      </c>
      <c r="F34" s="387" t="s">
        <v>167</v>
      </c>
      <c r="G34" s="201" t="s">
        <v>167</v>
      </c>
      <c r="I34" s="386" t="s">
        <v>167</v>
      </c>
      <c r="J34" s="387" t="s">
        <v>167</v>
      </c>
      <c r="K34" s="201" t="s">
        <v>167</v>
      </c>
      <c r="M34" s="386" t="s">
        <v>167</v>
      </c>
      <c r="N34" s="387" t="s">
        <v>167</v>
      </c>
      <c r="O34" s="201" t="s">
        <v>167</v>
      </c>
    </row>
    <row r="35" spans="1:15" ht="27.6">
      <c r="A35" s="56" t="s">
        <v>161</v>
      </c>
      <c r="B35" s="93" t="s">
        <v>319</v>
      </c>
      <c r="C35" s="93" t="s">
        <v>150</v>
      </c>
      <c r="D35" s="447" t="s">
        <v>689</v>
      </c>
      <c r="E35" s="379"/>
      <c r="F35" s="384">
        <f>+MIN(Anexos!$Q$706:$Q$800)</f>
        <v>0</v>
      </c>
      <c r="G35" s="90" t="str">
        <f>+IF(AND(ISBLANK(E35),ISBLANK(F35)),"Introducir Meta e Resultado",IF(ISBLANK(E35),"Introducir Meta",IF(ISBLANK(F35),"Introducir Resultado",IF(F35&gt;=E35,"Meta Conseguida","Meta Non Conseguida"))))</f>
        <v>Introducir Meta</v>
      </c>
      <c r="H35" s="283"/>
      <c r="I35" s="379"/>
      <c r="J35" s="384">
        <f>+MIN(Anexos!$AQ$706:$AQ$800)</f>
        <v>0</v>
      </c>
      <c r="K35" s="90" t="str">
        <f>+IF(AND(ISBLANK(I35),ISBLANK(J35)),"Introducir Meta e Resultado",IF(ISBLANK(I35),"Introducir Meta",IF(ISBLANK(J35),"Introducir Resultado",IF(J35&gt;=I35,"Meta Conseguida","Meta Non Conseguida"))))</f>
        <v>Introducir Meta</v>
      </c>
      <c r="M35" s="379"/>
      <c r="N35" s="384">
        <f>+MIN(Anexos!$BQ$706:$BQ$800)</f>
        <v>0</v>
      </c>
      <c r="O35" s="90" t="str">
        <f t="shared" ref="O35:O36" si="20">+IF(AND(ISBLANK(M35),ISBLANK(N35)),"Introducir Meta e Resultado",IF(ISBLANK(M35),"Introducir Meta",IF(ISBLANK(N35),"Introducir Resultado",IF(N35&gt;=M35,"Meta Conseguida","Meta Non Conseguida"))))</f>
        <v>Introducir Meta</v>
      </c>
    </row>
    <row r="36" spans="1:15" ht="55.2">
      <c r="A36" s="57" t="s">
        <v>162</v>
      </c>
      <c r="B36" s="94" t="s">
        <v>686</v>
      </c>
      <c r="C36" s="94" t="s">
        <v>150</v>
      </c>
      <c r="D36" s="449" t="s">
        <v>687</v>
      </c>
      <c r="E36" s="388"/>
      <c r="F36" s="384">
        <f>Anexos!$U$703</f>
        <v>0</v>
      </c>
      <c r="G36" s="90" t="str">
        <f>+IF(AND(ISBLANK(E36),ISBLANK(F36)),"Introducir Meta e Resultado",IF(ISBLANK(E36),"Introducir Meta",IF(ISBLANK(F36),"Introducir Resultado",IF(F36&gt;=E36,"Meta Conseguida","Meta Non Conseguida"))))</f>
        <v>Introducir Meta</v>
      </c>
      <c r="H36" s="283"/>
      <c r="I36" s="388"/>
      <c r="J36" s="384">
        <f>Anexos!$AU$703</f>
        <v>0</v>
      </c>
      <c r="K36" s="90" t="str">
        <f>+IF(AND(ISBLANK(I36),ISBLANK(J36)),"Introducir Meta e Resultado",IF(ISBLANK(I36),"Introducir Meta",IF(ISBLANK(J36),"Introducir Resultado",IF(J36&gt;=I36,"Meta Conseguida","Meta Non Conseguida"))))</f>
        <v>Introducir Meta</v>
      </c>
      <c r="M36" s="388"/>
      <c r="N36" s="384">
        <f>Anexos!$BU$703</f>
        <v>0</v>
      </c>
      <c r="O36" s="90" t="str">
        <f t="shared" si="20"/>
        <v>Introducir Meta</v>
      </c>
    </row>
    <row r="37" spans="1:15" ht="36">
      <c r="A37" s="105" t="s">
        <v>15</v>
      </c>
      <c r="B37" s="99" t="s">
        <v>92</v>
      </c>
      <c r="C37" s="99" t="s">
        <v>306</v>
      </c>
      <c r="D37" s="444" t="s">
        <v>348</v>
      </c>
      <c r="E37" s="445">
        <f>+COUNTA(E38:E40)</f>
        <v>3</v>
      </c>
      <c r="F37" s="446">
        <f>+COUNTIF(G38:G40,"Meta Conseguida")</f>
        <v>3</v>
      </c>
      <c r="G37" s="92" t="str">
        <f>+IF(F37=0,"Ningunha Meta Alcanzada",IF(F37&gt;=E37,"Meta Totalmente Alcanzada",IF(F37&gt;0,"Meta Parcialmente Alcanzada")))</f>
        <v>Meta Totalmente Alcanzada</v>
      </c>
      <c r="H37" s="283"/>
      <c r="I37" s="445">
        <f>+COUNTA(I38:I40)</f>
        <v>0</v>
      </c>
      <c r="J37" s="446">
        <f>+COUNTIF(K38:K40,"Meta Conseguida")</f>
        <v>0</v>
      </c>
      <c r="K37" s="92" t="str">
        <f>+IF(J37=0,"Ningunha Meta Alcanzada",IF(J37&gt;=I37,"Meta Totalmente Alcanzada",IF(J37&gt;0,"Meta Parcialmente Alcanzada")))</f>
        <v>Ningunha Meta Alcanzada</v>
      </c>
      <c r="M37" s="445">
        <f>+COUNTA(M38:M40)</f>
        <v>0</v>
      </c>
      <c r="N37" s="446">
        <f>+COUNTIF(O38:O40,"Meta Conseguida")</f>
        <v>0</v>
      </c>
      <c r="O37" s="92" t="str">
        <f>+IF(N37=0,"Ningunha Meta Alcanzada",IF(N37&gt;=M37,"Meta Totalmente Alcanzada",IF(N37&gt;0,"Meta Parcialmente Alcanzada")))</f>
        <v>Ningunha Meta Alcanzada</v>
      </c>
    </row>
    <row r="38" spans="1:15" ht="55.2">
      <c r="A38" s="56" t="s">
        <v>93</v>
      </c>
      <c r="B38" s="93" t="s">
        <v>170</v>
      </c>
      <c r="C38" s="93" t="s">
        <v>306</v>
      </c>
      <c r="D38" s="447" t="s">
        <v>320</v>
      </c>
      <c r="E38" s="379" t="s">
        <v>167</v>
      </c>
      <c r="F38" s="384" t="s">
        <v>167</v>
      </c>
      <c r="G38" s="90" t="str">
        <f t="shared" ref="G38:G40" si="21">+IF(AND(ISBLANK(E38),ISBLANK(F38)),"Introducir Meta e Resultado",IF(ISBLANK(E38),"Introducir Meta",IF(ISBLANK(F38),"Introducir Resultado",IF(F38&gt;=E38,"Meta Conseguida","Meta Non Conseguida"))))</f>
        <v>Meta Conseguida</v>
      </c>
      <c r="I38" s="379"/>
      <c r="J38" s="384"/>
      <c r="K38" s="90" t="str">
        <f t="shared" ref="K38:K40" si="22">+IF(AND(ISBLANK(I38),ISBLANK(J38)),"Introducir Meta e Resultado",IF(ISBLANK(I38),"Introducir Meta",IF(ISBLANK(J38),"Introducir Resultado",IF(J38&gt;=I38,"Meta Conseguida","Meta Non Conseguida"))))</f>
        <v>Introducir Meta e Resultado</v>
      </c>
      <c r="M38" s="379"/>
      <c r="N38" s="384"/>
      <c r="O38" s="90" t="str">
        <f t="shared" ref="O38:O40" si="23">+IF(AND(ISBLANK(M38),ISBLANK(N38)),"Introducir Meta e Resultado",IF(ISBLANK(M38),"Introducir Meta",IF(ISBLANK(N38),"Introducir Resultado",IF(N38&gt;=M38,"Meta Conseguida","Meta Non Conseguida"))))</f>
        <v>Introducir Meta e Resultado</v>
      </c>
    </row>
    <row r="39" spans="1:15" ht="55.2">
      <c r="A39" s="56" t="s">
        <v>94</v>
      </c>
      <c r="B39" s="93" t="s">
        <v>171</v>
      </c>
      <c r="C39" s="93" t="s">
        <v>306</v>
      </c>
      <c r="D39" s="447" t="s">
        <v>320</v>
      </c>
      <c r="E39" s="379" t="s">
        <v>167</v>
      </c>
      <c r="F39" s="384" t="s">
        <v>167</v>
      </c>
      <c r="G39" s="90" t="str">
        <f t="shared" si="21"/>
        <v>Meta Conseguida</v>
      </c>
      <c r="I39" s="379"/>
      <c r="J39" s="384"/>
      <c r="K39" s="90" t="str">
        <f t="shared" si="22"/>
        <v>Introducir Meta e Resultado</v>
      </c>
      <c r="M39" s="379"/>
      <c r="N39" s="384"/>
      <c r="O39" s="90" t="str">
        <f t="shared" si="23"/>
        <v>Introducir Meta e Resultado</v>
      </c>
    </row>
    <row r="40" spans="1:15" ht="55.2">
      <c r="A40" s="56" t="s">
        <v>95</v>
      </c>
      <c r="B40" s="93" t="s">
        <v>172</v>
      </c>
      <c r="C40" s="93" t="s">
        <v>306</v>
      </c>
      <c r="D40" s="447" t="s">
        <v>321</v>
      </c>
      <c r="E40" s="379" t="s">
        <v>167</v>
      </c>
      <c r="F40" s="384" t="s">
        <v>167</v>
      </c>
      <c r="G40" s="90" t="str">
        <f t="shared" si="21"/>
        <v>Meta Conseguida</v>
      </c>
      <c r="I40" s="379"/>
      <c r="J40" s="384"/>
      <c r="K40" s="90" t="str">
        <f t="shared" si="22"/>
        <v>Introducir Meta e Resultado</v>
      </c>
      <c r="M40" s="379"/>
      <c r="N40" s="384"/>
      <c r="O40" s="90" t="str">
        <f t="shared" si="23"/>
        <v>Introducir Meta e Resultado</v>
      </c>
    </row>
    <row r="41" spans="1:15" ht="41.4">
      <c r="A41" s="106" t="s">
        <v>18</v>
      </c>
      <c r="B41" s="107" t="s">
        <v>40</v>
      </c>
      <c r="C41" s="107" t="s">
        <v>150</v>
      </c>
      <c r="D41" s="450" t="s">
        <v>322</v>
      </c>
      <c r="E41" s="389" t="s">
        <v>167</v>
      </c>
      <c r="F41" s="390" t="s">
        <v>167</v>
      </c>
      <c r="G41" s="95" t="str">
        <f>+IF(ISBLANK(F41),"Introducir Resultado","Indicador Completado")</f>
        <v>Indicador Completado</v>
      </c>
      <c r="H41" s="283"/>
      <c r="I41" s="389" t="s">
        <v>167</v>
      </c>
      <c r="J41" s="390"/>
      <c r="K41" s="95" t="str">
        <f>+IF(ISBLANK(J41),"Introducir Resultado","Indicador Completado")</f>
        <v>Introducir Resultado</v>
      </c>
      <c r="M41" s="389" t="s">
        <v>167</v>
      </c>
      <c r="N41" s="390"/>
      <c r="O41" s="95" t="str">
        <f>+IF(ISBLANK(N41),"Introducir Resultado","Indicador Completado")</f>
        <v>Introducir Resultado</v>
      </c>
    </row>
    <row r="42" spans="1:15" ht="27.6">
      <c r="A42" s="106" t="s">
        <v>19</v>
      </c>
      <c r="B42" s="107" t="s">
        <v>130</v>
      </c>
      <c r="C42" s="107" t="s">
        <v>11</v>
      </c>
      <c r="D42" s="451" t="s">
        <v>323</v>
      </c>
      <c r="E42" s="391" t="s">
        <v>167</v>
      </c>
      <c r="F42" s="392" t="s">
        <v>167</v>
      </c>
      <c r="G42" s="178" t="s">
        <v>167</v>
      </c>
      <c r="H42" s="283"/>
      <c r="I42" s="391" t="s">
        <v>167</v>
      </c>
      <c r="J42" s="392" t="s">
        <v>167</v>
      </c>
      <c r="K42" s="178" t="s">
        <v>167</v>
      </c>
      <c r="M42" s="391" t="s">
        <v>167</v>
      </c>
      <c r="N42" s="392" t="s">
        <v>167</v>
      </c>
      <c r="O42" s="178" t="s">
        <v>167</v>
      </c>
    </row>
    <row r="43" spans="1:15" s="53" customFormat="1" ht="18.75" customHeight="1">
      <c r="A43" s="174"/>
      <c r="B43" s="23"/>
      <c r="C43" s="23"/>
      <c r="D43" s="452"/>
      <c r="E43" s="349"/>
      <c r="F43" s="393"/>
      <c r="G43" s="27"/>
      <c r="H43" s="2"/>
      <c r="I43" s="349"/>
      <c r="J43" s="393"/>
      <c r="K43" s="27"/>
      <c r="L43" s="2"/>
      <c r="M43" s="349"/>
      <c r="N43" s="393"/>
      <c r="O43" s="27"/>
    </row>
    <row r="44" spans="1:15" ht="18.75" customHeight="1">
      <c r="A44" s="58" t="s">
        <v>20</v>
      </c>
      <c r="B44" s="37"/>
      <c r="C44" s="37"/>
      <c r="D44" s="453"/>
      <c r="E44" s="351"/>
      <c r="F44" s="351"/>
      <c r="G44" s="39"/>
      <c r="H44" s="53"/>
      <c r="I44" s="351"/>
      <c r="J44" s="351"/>
      <c r="K44" s="39"/>
      <c r="L44" s="53"/>
      <c r="M44" s="351"/>
      <c r="N44" s="351"/>
      <c r="O44" s="39"/>
    </row>
    <row r="45" spans="1:15" ht="42" customHeight="1">
      <c r="A45" s="174"/>
      <c r="B45" s="175"/>
      <c r="C45" s="175"/>
      <c r="D45" s="454"/>
      <c r="E45" s="393"/>
      <c r="F45" s="393"/>
      <c r="G45" s="27"/>
      <c r="I45" s="393"/>
      <c r="J45" s="393"/>
      <c r="K45" s="27"/>
      <c r="M45" s="393"/>
      <c r="N45" s="393"/>
      <c r="O45" s="27"/>
    </row>
    <row r="46" spans="1:15" ht="36">
      <c r="A46" s="105" t="s">
        <v>132</v>
      </c>
      <c r="B46" s="99" t="s">
        <v>324</v>
      </c>
      <c r="C46" s="99" t="s">
        <v>45</v>
      </c>
      <c r="D46" s="455" t="s">
        <v>349</v>
      </c>
      <c r="E46" s="456">
        <f>+COUNTA(E47:E51)</f>
        <v>0</v>
      </c>
      <c r="F46" s="446">
        <f>+COUNTIF(G47:G51,"Meta Conseguida")</f>
        <v>0</v>
      </c>
      <c r="G46" s="92" t="str">
        <f>+IF(F46=0,"Ningunha Meta Alcanzada",IF(F46&gt;=E46,"Meta Totalmente Alcanzada",IF(F46&gt;0,"Meta Parcialmente Alcanzada")))</f>
        <v>Ningunha Meta Alcanzada</v>
      </c>
      <c r="H46" s="283"/>
      <c r="I46" s="456">
        <f>+COUNTA(I47:I51)</f>
        <v>0</v>
      </c>
      <c r="J46" s="446">
        <f>+COUNTIF(K47:K51,"Meta Conseguida")</f>
        <v>0</v>
      </c>
      <c r="K46" s="92" t="str">
        <f>+IF(J46=0,"Ningunha Meta Alcanzada",IF(J46&gt;=I46,"Meta Totalmente Alcanzada",IF(J46&gt;0,"Meta Parcialmente Alcanzada")))</f>
        <v>Ningunha Meta Alcanzada</v>
      </c>
      <c r="M46" s="456">
        <f>+COUNTA(M47:M51)</f>
        <v>0</v>
      </c>
      <c r="N46" s="446">
        <f>+COUNTIF(O47:O51,"Meta Conseguida")</f>
        <v>0</v>
      </c>
      <c r="O46" s="92" t="str">
        <f>+IF(N46=0,"Ningunha Meta Alcanzada",IF(N46&gt;=M46,"Meta Totalmente Alcanzada",IF(N46&gt;0,"Meta Parcialmente Alcanzada")))</f>
        <v>Ningunha Meta Alcanzada</v>
      </c>
    </row>
    <row r="47" spans="1:15" ht="82.8">
      <c r="A47" s="59" t="s">
        <v>133</v>
      </c>
      <c r="B47" s="93" t="s">
        <v>199</v>
      </c>
      <c r="C47" s="93" t="s">
        <v>45</v>
      </c>
      <c r="D47" s="457" t="s">
        <v>452</v>
      </c>
      <c r="E47" s="483"/>
      <c r="F47" s="484" t="s">
        <v>167</v>
      </c>
      <c r="G47" s="90" t="str">
        <f t="shared" ref="G47:G51" si="24">+IF(AND(ISBLANK(E47),ISBLANK(F47)),"Introducir Meta e Resultado",IF(ISBLANK(E47),"Introducir Meta",IF(ISBLANK(F47),"Introducir Resultado",IF(F47&gt;=E47,"Meta Conseguida","Meta Non Conseguida"))))</f>
        <v>Introducir Meta</v>
      </c>
      <c r="H47" s="283"/>
      <c r="I47" s="483"/>
      <c r="J47" s="484"/>
      <c r="K47" s="90" t="str">
        <f t="shared" ref="K47:K51" si="25">+IF(AND(ISBLANK(I47),ISBLANK(J47)),"Introducir Meta e Resultado",IF(ISBLANK(I47),"Introducir Meta",IF(ISBLANK(J47),"Introducir Resultado",IF(J47&gt;=I47,"Meta Conseguida","Meta Non Conseguida"))))</f>
        <v>Introducir Meta e Resultado</v>
      </c>
      <c r="M47" s="483"/>
      <c r="N47" s="484"/>
      <c r="O47" s="90" t="str">
        <f t="shared" ref="O47:O51" si="26">+IF(AND(ISBLANK(M47),ISBLANK(N47)),"Introducir Meta e Resultado",IF(ISBLANK(M47),"Introducir Meta",IF(ISBLANK(N47),"Introducir Resultado",IF(N47&gt;=M47,"Meta Conseguida","Meta Non Conseguida"))))</f>
        <v>Introducir Meta e Resultado</v>
      </c>
    </row>
    <row r="48" spans="1:15" ht="110.4">
      <c r="A48" s="59" t="s">
        <v>134</v>
      </c>
      <c r="B48" s="93" t="s">
        <v>190</v>
      </c>
      <c r="C48" s="93" t="s">
        <v>45</v>
      </c>
      <c r="D48" s="457" t="s">
        <v>453</v>
      </c>
      <c r="E48" s="485"/>
      <c r="F48" s="484" t="s">
        <v>167</v>
      </c>
      <c r="G48" s="90" t="str">
        <f t="shared" si="24"/>
        <v>Introducir Meta</v>
      </c>
      <c r="H48" s="283"/>
      <c r="I48" s="485"/>
      <c r="J48" s="484"/>
      <c r="K48" s="90" t="str">
        <f t="shared" si="25"/>
        <v>Introducir Meta e Resultado</v>
      </c>
      <c r="M48" s="485"/>
      <c r="N48" s="484"/>
      <c r="O48" s="90" t="str">
        <f t="shared" si="26"/>
        <v>Introducir Meta e Resultado</v>
      </c>
    </row>
    <row r="49" spans="1:15" ht="82.8">
      <c r="A49" s="59" t="s">
        <v>135</v>
      </c>
      <c r="B49" s="93" t="s">
        <v>325</v>
      </c>
      <c r="C49" s="93" t="s">
        <v>45</v>
      </c>
      <c r="D49" s="457" t="s">
        <v>454</v>
      </c>
      <c r="E49" s="485"/>
      <c r="F49" s="484" t="s">
        <v>167</v>
      </c>
      <c r="G49" s="90" t="str">
        <f t="shared" si="24"/>
        <v>Introducir Meta</v>
      </c>
      <c r="H49" s="283"/>
      <c r="I49" s="485"/>
      <c r="J49" s="484"/>
      <c r="K49" s="90" t="str">
        <f t="shared" si="25"/>
        <v>Introducir Meta e Resultado</v>
      </c>
      <c r="M49" s="485"/>
      <c r="N49" s="484"/>
      <c r="O49" s="90" t="str">
        <f t="shared" si="26"/>
        <v>Introducir Meta e Resultado</v>
      </c>
    </row>
    <row r="50" spans="1:15" ht="110.4">
      <c r="A50" s="59" t="s">
        <v>136</v>
      </c>
      <c r="B50" s="93" t="s">
        <v>386</v>
      </c>
      <c r="C50" s="93" t="s">
        <v>45</v>
      </c>
      <c r="D50" s="458" t="s">
        <v>455</v>
      </c>
      <c r="E50" s="485"/>
      <c r="F50" s="484">
        <v>3.0333333333333332</v>
      </c>
      <c r="G50" s="90" t="str">
        <f t="shared" ref="G50" si="27">+IF(AND(ISBLANK(E50),ISBLANK(F50)),"Introducir Meta e Resultado",IF(ISBLANK(E50),"Introducir Meta",IF(ISBLANK(F50),"Introducir Resultado",IF(F50&gt;=E50,"Meta Conseguida","Meta Non Conseguida"))))</f>
        <v>Introducir Meta</v>
      </c>
      <c r="H50" s="283"/>
      <c r="I50" s="485"/>
      <c r="J50" s="484"/>
      <c r="K50" s="90" t="str">
        <f t="shared" ref="K50" si="28">+IF(AND(ISBLANK(I50),ISBLANK(J50)),"Introducir Meta e Resultado",IF(ISBLANK(I50),"Introducir Meta",IF(ISBLANK(J50),"Introducir Resultado",IF(J50&gt;=I50,"Meta Conseguida","Meta Non Conseguida"))))</f>
        <v>Introducir Meta e Resultado</v>
      </c>
      <c r="M50" s="485"/>
      <c r="N50" s="484"/>
      <c r="O50" s="90" t="str">
        <f t="shared" ref="O50" si="29">+IF(AND(ISBLANK(M50),ISBLANK(N50)),"Introducir Meta e Resultado",IF(ISBLANK(M50),"Introducir Meta",IF(ISBLANK(N50),"Introducir Resultado",IF(N50&gt;=M50,"Meta Conseguida","Meta Non Conseguida"))))</f>
        <v>Introducir Meta e Resultado</v>
      </c>
    </row>
    <row r="51" spans="1:15" ht="82.8">
      <c r="A51" s="60" t="s">
        <v>436</v>
      </c>
      <c r="B51" s="94" t="s">
        <v>437</v>
      </c>
      <c r="C51" s="94" t="s">
        <v>45</v>
      </c>
      <c r="D51" s="458" t="s">
        <v>456</v>
      </c>
      <c r="E51" s="486"/>
      <c r="F51" s="487" t="s">
        <v>167</v>
      </c>
      <c r="G51" s="91" t="str">
        <f t="shared" si="24"/>
        <v>Introducir Meta</v>
      </c>
      <c r="H51" s="283"/>
      <c r="I51" s="486"/>
      <c r="J51" s="487"/>
      <c r="K51" s="91" t="str">
        <f t="shared" si="25"/>
        <v>Introducir Meta e Resultado</v>
      </c>
      <c r="M51" s="486"/>
      <c r="N51" s="487"/>
      <c r="O51" s="91" t="str">
        <f t="shared" si="26"/>
        <v>Introducir Meta e Resultado</v>
      </c>
    </row>
    <row r="52" spans="1:15" ht="55.2">
      <c r="A52" s="106" t="s">
        <v>98</v>
      </c>
      <c r="B52" s="107" t="s">
        <v>41</v>
      </c>
      <c r="C52" s="107" t="s">
        <v>150</v>
      </c>
      <c r="D52" s="450" t="s">
        <v>457</v>
      </c>
      <c r="E52" s="396"/>
      <c r="F52" s="348" t="s">
        <v>167</v>
      </c>
      <c r="G52" s="95" t="str">
        <f t="shared" ref="G52:G53" si="30">+IF(AND(ISBLANK(E52),ISBLANK(F52)),"Introducir Meta e Resultado",IF(ISBLANK(E52),"Introducir Meta",IF(ISBLANK(F52),"Introducir Resultado",IF(F52&lt;=E52,"Meta Conseguida","Meta Non Conseguida"))))</f>
        <v>Introducir Meta</v>
      </c>
      <c r="H52" s="283"/>
      <c r="I52" s="396"/>
      <c r="J52" s="348"/>
      <c r="K52" s="95" t="str">
        <f t="shared" ref="K52:K53" si="31">+IF(AND(ISBLANK(I52),ISBLANK(J52)),"Introducir Meta e Resultado",IF(ISBLANK(I52),"Introducir Meta",IF(ISBLANK(J52),"Introducir Resultado",IF(J52&lt;=I52,"Meta Conseguida","Meta Non Conseguida"))))</f>
        <v>Introducir Meta e Resultado</v>
      </c>
      <c r="M52" s="396"/>
      <c r="N52" s="348"/>
      <c r="O52" s="95" t="str">
        <f t="shared" ref="O52:O53" si="32">+IF(AND(ISBLANK(M52),ISBLANK(N52)),"Introducir Meta e Resultado",IF(ISBLANK(M52),"Introducir Meta",IF(ISBLANK(N52),"Introducir Resultado",IF(N52&lt;=M52,"Meta Conseguida","Meta Non Conseguida"))))</f>
        <v>Introducir Meta e Resultado</v>
      </c>
    </row>
    <row r="53" spans="1:15" ht="55.2">
      <c r="A53" s="106" t="s">
        <v>99</v>
      </c>
      <c r="B53" s="107" t="s">
        <v>42</v>
      </c>
      <c r="C53" s="107" t="s">
        <v>150</v>
      </c>
      <c r="D53" s="450" t="s">
        <v>458</v>
      </c>
      <c r="E53" s="396"/>
      <c r="F53" s="348" t="s">
        <v>167</v>
      </c>
      <c r="G53" s="95" t="str">
        <f t="shared" si="30"/>
        <v>Introducir Meta</v>
      </c>
      <c r="H53" s="283"/>
      <c r="I53" s="396"/>
      <c r="J53" s="348"/>
      <c r="K53" s="95" t="str">
        <f t="shared" si="31"/>
        <v>Introducir Meta e Resultado</v>
      </c>
      <c r="M53" s="396"/>
      <c r="N53" s="348"/>
      <c r="O53" s="95" t="str">
        <f t="shared" si="32"/>
        <v>Introducir Meta e Resultado</v>
      </c>
    </row>
    <row r="54" spans="1:15" ht="36">
      <c r="A54" s="105" t="s">
        <v>100</v>
      </c>
      <c r="B54" s="99" t="s">
        <v>21</v>
      </c>
      <c r="C54" s="99" t="s">
        <v>22</v>
      </c>
      <c r="D54" s="455" t="s">
        <v>350</v>
      </c>
      <c r="E54" s="456">
        <f>+COUNTA(E55:E58)</f>
        <v>0</v>
      </c>
      <c r="F54" s="446">
        <f>+COUNTIF(G55:G58,"Meta Conseguida")</f>
        <v>0</v>
      </c>
      <c r="G54" s="89" t="str">
        <f>+IF(F54=0,"Ningunha Meta Alcanzada",IF(F54&gt;=E54,"Meta Totalmente Alcanzada",IF(F54&gt;0,"Meta Parcialmente Alcanzada")))</f>
        <v>Ningunha Meta Alcanzada</v>
      </c>
      <c r="H54" s="283"/>
      <c r="I54" s="456">
        <f>+COUNTA(I55:I58)</f>
        <v>0</v>
      </c>
      <c r="J54" s="446">
        <f>+COUNTIF(K55:K58,"Meta Conseguida")</f>
        <v>0</v>
      </c>
      <c r="K54" s="89" t="str">
        <f>+IF(J54=0,"Ningunha Meta Alcanzada",IF(J54&gt;=I54,"Meta Totalmente Alcanzada",IF(J54&gt;0,"Meta Parcialmente Alcanzada")))</f>
        <v>Ningunha Meta Alcanzada</v>
      </c>
      <c r="M54" s="456">
        <f>+COUNTA(M55:M58)</f>
        <v>0</v>
      </c>
      <c r="N54" s="446">
        <f>+COUNTIF(O55:O58,"Meta Conseguida")</f>
        <v>0</v>
      </c>
      <c r="O54" s="89" t="str">
        <f>+IF(N54=0,"Ningunha Meta Alcanzada",IF(N54&gt;=M54,"Meta Totalmente Alcanzada",IF(N54&gt;0,"Meta Parcialmente Alcanzada")))</f>
        <v>Ningunha Meta Alcanzada</v>
      </c>
    </row>
    <row r="55" spans="1:15" ht="82.8">
      <c r="A55" s="59" t="s">
        <v>114</v>
      </c>
      <c r="B55" s="93" t="s">
        <v>198</v>
      </c>
      <c r="C55" s="93" t="s">
        <v>22</v>
      </c>
      <c r="D55" s="457" t="s">
        <v>459</v>
      </c>
      <c r="E55" s="397"/>
      <c r="F55" s="364" t="s">
        <v>484</v>
      </c>
      <c r="G55" s="90" t="str">
        <f t="shared" ref="G55:G63" si="33">+IF(AND(ISBLANK(E55),ISBLANK(F55)),"Introducir Meta e Resultado",IF(ISBLANK(E55),"Introducir Meta",IF(ISBLANK(F55),"Introducir Resultado",IF(F55&gt;=E55,"Meta Conseguida","Meta Non Conseguida"))))</f>
        <v>Introducir Meta</v>
      </c>
      <c r="H55" s="283"/>
      <c r="I55" s="397"/>
      <c r="J55" s="364"/>
      <c r="K55" s="90" t="str">
        <f t="shared" ref="K55:K58" si="34">+IF(AND(ISBLANK(I55),ISBLANK(J55)),"Introducir Meta e Resultado",IF(ISBLANK(I55),"Introducir Meta",IF(ISBLANK(J55),"Introducir Resultado",IF(J55&gt;=I55,"Meta Conseguida","Meta Non Conseguida"))))</f>
        <v>Introducir Meta e Resultado</v>
      </c>
      <c r="M55" s="397"/>
      <c r="N55" s="364"/>
      <c r="O55" s="90" t="str">
        <f t="shared" ref="O55:O58" si="35">+IF(AND(ISBLANK(M55),ISBLANK(N55)),"Introducir Meta e Resultado",IF(ISBLANK(M55),"Introducir Meta",IF(ISBLANK(N55),"Introducir Resultado",IF(N55&gt;=M55,"Meta Conseguida","Meta Non Conseguida"))))</f>
        <v>Introducir Meta e Resultado</v>
      </c>
    </row>
    <row r="56" spans="1:15" ht="110.4">
      <c r="A56" s="59" t="s">
        <v>115</v>
      </c>
      <c r="B56" s="93" t="s">
        <v>189</v>
      </c>
      <c r="C56" s="93" t="s">
        <v>22</v>
      </c>
      <c r="D56" s="457" t="s">
        <v>460</v>
      </c>
      <c r="E56" s="397"/>
      <c r="F56" s="364" t="s">
        <v>484</v>
      </c>
      <c r="G56" s="90" t="str">
        <f t="shared" si="33"/>
        <v>Introducir Meta</v>
      </c>
      <c r="H56" s="283"/>
      <c r="I56" s="397"/>
      <c r="J56" s="364"/>
      <c r="K56" s="90" t="str">
        <f t="shared" si="34"/>
        <v>Introducir Meta e Resultado</v>
      </c>
      <c r="M56" s="397"/>
      <c r="N56" s="364"/>
      <c r="O56" s="90" t="str">
        <f t="shared" si="35"/>
        <v>Introducir Meta e Resultado</v>
      </c>
    </row>
    <row r="57" spans="1:15" ht="82.8">
      <c r="A57" s="59" t="s">
        <v>116</v>
      </c>
      <c r="B57" s="93" t="s">
        <v>192</v>
      </c>
      <c r="C57" s="93" t="s">
        <v>22</v>
      </c>
      <c r="D57" s="457" t="s">
        <v>461</v>
      </c>
      <c r="E57" s="398"/>
      <c r="F57" s="364" t="s">
        <v>484</v>
      </c>
      <c r="G57" s="90" t="str">
        <f t="shared" si="33"/>
        <v>Introducir Meta</v>
      </c>
      <c r="H57" s="283"/>
      <c r="I57" s="398"/>
      <c r="J57" s="364"/>
      <c r="K57" s="90" t="str">
        <f t="shared" si="34"/>
        <v>Introducir Meta e Resultado</v>
      </c>
      <c r="M57" s="398"/>
      <c r="N57" s="364"/>
      <c r="O57" s="90" t="str">
        <f t="shared" si="35"/>
        <v>Introducir Meta e Resultado</v>
      </c>
    </row>
    <row r="58" spans="1:15" ht="110.4">
      <c r="A58" s="60" t="s">
        <v>326</v>
      </c>
      <c r="B58" s="93" t="s">
        <v>387</v>
      </c>
      <c r="C58" s="94" t="s">
        <v>22</v>
      </c>
      <c r="D58" s="457" t="s">
        <v>462</v>
      </c>
      <c r="E58" s="399"/>
      <c r="F58" s="364">
        <v>4.25</v>
      </c>
      <c r="G58" s="91" t="str">
        <f t="shared" si="33"/>
        <v>Introducir Meta</v>
      </c>
      <c r="H58" s="283"/>
      <c r="I58" s="399"/>
      <c r="J58" s="364"/>
      <c r="K58" s="91" t="str">
        <f t="shared" si="34"/>
        <v>Introducir Meta e Resultado</v>
      </c>
      <c r="M58" s="399"/>
      <c r="N58" s="364"/>
      <c r="O58" s="91" t="str">
        <f t="shared" si="35"/>
        <v>Introducir Meta e Resultado</v>
      </c>
    </row>
    <row r="59" spans="1:15" ht="36">
      <c r="A59" s="105" t="s">
        <v>101</v>
      </c>
      <c r="B59" s="99" t="s">
        <v>327</v>
      </c>
      <c r="C59" s="99" t="s">
        <v>23</v>
      </c>
      <c r="D59" s="455" t="s">
        <v>388</v>
      </c>
      <c r="E59" s="459">
        <f>+COUNTA(E60:E63)</f>
        <v>0</v>
      </c>
      <c r="F59" s="446">
        <f>+COUNTIF(G60:G63,"Meta Conseguida")</f>
        <v>0</v>
      </c>
      <c r="G59" s="92" t="str">
        <f>+IF(F59=0,"Ningunha Meta Alcanzada",IF(F59=E59,"Meta Totalmente Alcanzada",IF(F59&gt;0,"Meta Parcialmente Alcanzada")))</f>
        <v>Ningunha Meta Alcanzada</v>
      </c>
      <c r="H59" s="410"/>
      <c r="I59" s="459">
        <f>+COUNTA(I60:I63)</f>
        <v>0</v>
      </c>
      <c r="J59" s="446">
        <f>+COUNTIF(K60:K63,"Meta Conseguida")</f>
        <v>0</v>
      </c>
      <c r="K59" s="92" t="str">
        <f>+IF(J59=0,"Ningunha Meta Alcanzada",IF(J59=I59,"Meta Totalmente Alcanzada",IF(J59&gt;0,"Meta Parcialmente Alcanzada")))</f>
        <v>Ningunha Meta Alcanzada</v>
      </c>
      <c r="M59" s="459">
        <f>+COUNTA(M60:M63)</f>
        <v>0</v>
      </c>
      <c r="N59" s="446">
        <f>+COUNTIF(O60:O63,"Meta Conseguida")</f>
        <v>0</v>
      </c>
      <c r="O59" s="92" t="str">
        <f>+IF(N59=0,"Ningunha Meta Alcanzada",IF(N59=M59,"Meta Totalmente Alcanzada",IF(N59&gt;0,"Meta Parcialmente Alcanzada")))</f>
        <v>Ningunha Meta Alcanzada</v>
      </c>
    </row>
    <row r="60" spans="1:15" ht="82.8">
      <c r="A60" s="59" t="s">
        <v>117</v>
      </c>
      <c r="B60" s="93" t="s">
        <v>197</v>
      </c>
      <c r="C60" s="93" t="s">
        <v>23</v>
      </c>
      <c r="D60" s="457" t="s">
        <v>463</v>
      </c>
      <c r="E60" s="397"/>
      <c r="F60" s="492" t="s">
        <v>167</v>
      </c>
      <c r="G60" s="90" t="str">
        <f t="shared" si="33"/>
        <v>Introducir Meta</v>
      </c>
      <c r="H60" s="283"/>
      <c r="I60" s="397"/>
      <c r="J60" s="400"/>
      <c r="K60" s="90" t="str">
        <f t="shared" ref="K60:K63" si="36">+IF(AND(ISBLANK(I60),ISBLANK(J60)),"Introducir Meta e Resultado",IF(ISBLANK(I60),"Introducir Meta",IF(ISBLANK(J60),"Introducir Resultado",IF(J60&gt;=I60,"Meta Conseguida","Meta Non Conseguida"))))</f>
        <v>Introducir Meta e Resultado</v>
      </c>
      <c r="M60" s="397"/>
      <c r="N60" s="400"/>
      <c r="O60" s="90" t="str">
        <f t="shared" ref="O60:O63" si="37">+IF(AND(ISBLANK(M60),ISBLANK(N60)),"Introducir Meta e Resultado",IF(ISBLANK(M60),"Introducir Meta",IF(ISBLANK(N60),"Introducir Resultado",IF(N60&gt;=M60,"Meta Conseguida","Meta Non Conseguida"))))</f>
        <v>Introducir Meta e Resultado</v>
      </c>
    </row>
    <row r="61" spans="1:15" ht="82.8">
      <c r="A61" s="59" t="s">
        <v>118</v>
      </c>
      <c r="B61" s="93" t="s">
        <v>373</v>
      </c>
      <c r="C61" s="93" t="s">
        <v>23</v>
      </c>
      <c r="D61" s="457" t="s">
        <v>464</v>
      </c>
      <c r="E61" s="397"/>
      <c r="F61" s="400" t="s">
        <v>167</v>
      </c>
      <c r="G61" s="90" t="str">
        <f t="shared" si="33"/>
        <v>Introducir Meta</v>
      </c>
      <c r="H61" s="283"/>
      <c r="I61" s="397"/>
      <c r="J61" s="400"/>
      <c r="K61" s="90" t="str">
        <f t="shared" si="36"/>
        <v>Introducir Meta e Resultado</v>
      </c>
      <c r="M61" s="397"/>
      <c r="N61" s="400"/>
      <c r="O61" s="90" t="str">
        <f t="shared" si="37"/>
        <v>Introducir Meta e Resultado</v>
      </c>
    </row>
    <row r="62" spans="1:15" ht="82.8">
      <c r="A62" s="59" t="s">
        <v>329</v>
      </c>
      <c r="B62" s="93" t="s">
        <v>328</v>
      </c>
      <c r="C62" s="93" t="s">
        <v>23</v>
      </c>
      <c r="D62" s="457" t="s">
        <v>465</v>
      </c>
      <c r="E62" s="397"/>
      <c r="F62" s="400" t="s">
        <v>167</v>
      </c>
      <c r="G62" s="90" t="str">
        <f t="shared" si="33"/>
        <v>Introducir Meta</v>
      </c>
      <c r="H62" s="283"/>
      <c r="I62" s="397"/>
      <c r="J62" s="400"/>
      <c r="K62" s="90" t="str">
        <f t="shared" si="36"/>
        <v>Introducir Meta e Resultado</v>
      </c>
      <c r="M62" s="397"/>
      <c r="N62" s="400"/>
      <c r="O62" s="90" t="str">
        <f t="shared" si="37"/>
        <v>Introducir Meta e Resultado</v>
      </c>
    </row>
    <row r="63" spans="1:15" ht="82.8">
      <c r="A63" s="60" t="s">
        <v>374</v>
      </c>
      <c r="B63" s="93" t="s">
        <v>330</v>
      </c>
      <c r="C63" s="94" t="s">
        <v>23</v>
      </c>
      <c r="D63" s="458" t="s">
        <v>466</v>
      </c>
      <c r="E63" s="397"/>
      <c r="F63" s="400" t="s">
        <v>167</v>
      </c>
      <c r="G63" s="91" t="str">
        <f t="shared" si="33"/>
        <v>Introducir Meta</v>
      </c>
      <c r="H63" s="283"/>
      <c r="I63" s="397"/>
      <c r="J63" s="400"/>
      <c r="K63" s="91" t="str">
        <f t="shared" si="36"/>
        <v>Introducir Meta e Resultado</v>
      </c>
      <c r="M63" s="397"/>
      <c r="N63" s="400"/>
      <c r="O63" s="91" t="str">
        <f t="shared" si="37"/>
        <v>Introducir Meta e Resultado</v>
      </c>
    </row>
    <row r="64" spans="1:15" ht="41.4">
      <c r="A64" s="106" t="s">
        <v>154</v>
      </c>
      <c r="B64" s="107" t="s">
        <v>208</v>
      </c>
      <c r="C64" s="98" t="s">
        <v>24</v>
      </c>
      <c r="D64" s="435" t="s">
        <v>331</v>
      </c>
      <c r="E64" s="368"/>
      <c r="F64" s="348"/>
      <c r="G64" s="89" t="str">
        <f>+IF(AND(ISBLANK(E64),ISBLANK(F64)),"Introducir Meta e Resultado",IF(ISBLANK(E64),"Introducir Meta",IF(ISBLANK(F64),"Introducir Resultado",IF(F64&gt;=E64,"Meta Conseguida","Meta Non Conseguida"))))</f>
        <v>Introducir Meta e Resultado</v>
      </c>
      <c r="H64" s="285"/>
      <c r="I64" s="368"/>
      <c r="J64" s="348"/>
      <c r="K64" s="89" t="str">
        <f>+IF(AND(ISBLANK(I64),ISBLANK(J64)),"Introducir Meta e Resultado",IF(ISBLANK(I64),"Introducir Meta",IF(ISBLANK(J64),"Introducir Resultado",IF(J64&gt;=I64,"Meta Conseguida","Meta Non Conseguida"))))</f>
        <v>Introducir Meta e Resultado</v>
      </c>
      <c r="L64" s="3"/>
      <c r="M64" s="368"/>
      <c r="N64" s="348"/>
      <c r="O64" s="89" t="str">
        <f>+IF(AND(ISBLANK(M64),ISBLANK(N64)),"Introducir Meta e Resultado",IF(ISBLANK(M64),"Introducir Meta",IF(ISBLANK(N64),"Introducir Resultado",IF(N64&gt;=M64,"Meta Conseguida","Meta Non Conseguida"))))</f>
        <v>Introducir Meta e Resultado</v>
      </c>
    </row>
    <row r="65" spans="1:15" ht="36">
      <c r="A65" s="105" t="s">
        <v>102</v>
      </c>
      <c r="B65" s="99" t="s">
        <v>25</v>
      </c>
      <c r="C65" s="99" t="s">
        <v>164</v>
      </c>
      <c r="D65" s="455" t="s">
        <v>351</v>
      </c>
      <c r="E65" s="456">
        <f>+COUNTA(E66:E69)</f>
        <v>0</v>
      </c>
      <c r="F65" s="446">
        <f>+COUNTIF(G66:G69,"Meta Conseguida")</f>
        <v>0</v>
      </c>
      <c r="G65" s="92" t="str">
        <f>+IF(F65=0,"Ningunha Meta Alcanzada",IF(F65=E65,"Meta Totalmente Alcanzada",IF(F65&gt;0,"Meta Parcialmente Alcanzada")))</f>
        <v>Ningunha Meta Alcanzada</v>
      </c>
      <c r="H65" s="283"/>
      <c r="I65" s="456">
        <f>+COUNTA(I66:I69)</f>
        <v>0</v>
      </c>
      <c r="J65" s="446">
        <f>+COUNTIF(K66:K69,"Meta Conseguida")</f>
        <v>0</v>
      </c>
      <c r="K65" s="92" t="str">
        <f>+IF(J65=0,"Ningunha Meta Alcanzada",IF(J65=I65,"Meta Totalmente Alcanzada",IF(J65&gt;0,"Meta Parcialmente Alcanzada")))</f>
        <v>Ningunha Meta Alcanzada</v>
      </c>
      <c r="M65" s="456">
        <f>+COUNTA(M66:M69)</f>
        <v>0</v>
      </c>
      <c r="N65" s="446">
        <f>+COUNTIF(O66:O69,"Meta Conseguida")</f>
        <v>0</v>
      </c>
      <c r="O65" s="92" t="str">
        <f>+IF(N65=0,"Ningunha Meta Alcanzada",IF(N65=M65,"Meta Totalmente Alcanzada",IF(N65&gt;0,"Meta Parcialmente Alcanzada")))</f>
        <v>Ningunha Meta Alcanzada</v>
      </c>
    </row>
    <row r="66" spans="1:15" ht="96.6">
      <c r="A66" s="59" t="s">
        <v>119</v>
      </c>
      <c r="B66" s="93" t="s">
        <v>196</v>
      </c>
      <c r="C66" s="93" t="s">
        <v>164</v>
      </c>
      <c r="D66" s="457" t="s">
        <v>467</v>
      </c>
      <c r="E66" s="483"/>
      <c r="F66" s="484" t="s">
        <v>167</v>
      </c>
      <c r="G66" s="90" t="str">
        <f t="shared" ref="G66:G69" si="38">+IF(AND(ISBLANK(E66),ISBLANK(F66)),"Introducir Meta e Resultado",IF(ISBLANK(E66),"Introducir Meta",IF(ISBLANK(F66),"Introducir Resultado",IF(F66&gt;=E66,"Meta Conseguida","Meta Non Conseguida"))))</f>
        <v>Introducir Meta</v>
      </c>
      <c r="H66" s="283"/>
      <c r="I66" s="483"/>
      <c r="J66" s="484"/>
      <c r="K66" s="90" t="str">
        <f t="shared" ref="K66:K69" si="39">+IF(AND(ISBLANK(I66),ISBLANK(J66)),"Introducir Meta e Resultado",IF(ISBLANK(I66),"Introducir Meta",IF(ISBLANK(J66),"Introducir Resultado",IF(J66&gt;=I66,"Meta Conseguida","Meta Non Conseguida"))))</f>
        <v>Introducir Meta e Resultado</v>
      </c>
      <c r="M66" s="483"/>
      <c r="N66" s="484"/>
      <c r="O66" s="90" t="str">
        <f t="shared" ref="O66:O69" si="40">+IF(AND(ISBLANK(M66),ISBLANK(N66)),"Introducir Meta e Resultado",IF(ISBLANK(M66),"Introducir Meta",IF(ISBLANK(N66),"Introducir Resultado",IF(N66&gt;=M66,"Meta Conseguida","Meta Non Conseguida"))))</f>
        <v>Introducir Meta e Resultado</v>
      </c>
    </row>
    <row r="67" spans="1:15" ht="49.5" customHeight="1">
      <c r="A67" s="59" t="s">
        <v>120</v>
      </c>
      <c r="B67" s="93" t="s">
        <v>193</v>
      </c>
      <c r="C67" s="93" t="s">
        <v>164</v>
      </c>
      <c r="D67" s="457" t="s">
        <v>468</v>
      </c>
      <c r="E67" s="483"/>
      <c r="F67" s="484" t="s">
        <v>167</v>
      </c>
      <c r="G67" s="90" t="str">
        <f t="shared" si="38"/>
        <v>Introducir Meta</v>
      </c>
      <c r="H67" s="283"/>
      <c r="I67" s="483"/>
      <c r="J67" s="484"/>
      <c r="K67" s="90" t="str">
        <f t="shared" si="39"/>
        <v>Introducir Meta e Resultado</v>
      </c>
      <c r="M67" s="483"/>
      <c r="N67" s="484"/>
      <c r="O67" s="90" t="str">
        <f t="shared" si="40"/>
        <v>Introducir Meta e Resultado</v>
      </c>
    </row>
    <row r="68" spans="1:15" ht="96.6">
      <c r="A68" s="59" t="s">
        <v>121</v>
      </c>
      <c r="B68" s="93" t="s">
        <v>194</v>
      </c>
      <c r="C68" s="93" t="s">
        <v>164</v>
      </c>
      <c r="D68" s="457" t="s">
        <v>469</v>
      </c>
      <c r="E68" s="483"/>
      <c r="F68" s="484" t="s">
        <v>167</v>
      </c>
      <c r="G68" s="90" t="str">
        <f t="shared" si="38"/>
        <v>Introducir Meta</v>
      </c>
      <c r="H68" s="283"/>
      <c r="I68" s="483"/>
      <c r="J68" s="484"/>
      <c r="K68" s="90" t="str">
        <f t="shared" si="39"/>
        <v>Introducir Meta e Resultado</v>
      </c>
      <c r="M68" s="483"/>
      <c r="N68" s="484"/>
      <c r="O68" s="90" t="str">
        <f t="shared" si="40"/>
        <v>Introducir Meta e Resultado</v>
      </c>
    </row>
    <row r="69" spans="1:15" ht="110.4">
      <c r="A69" s="60" t="s">
        <v>122</v>
      </c>
      <c r="B69" s="94" t="s">
        <v>389</v>
      </c>
      <c r="C69" s="94" t="s">
        <v>164</v>
      </c>
      <c r="D69" s="457" t="s">
        <v>470</v>
      </c>
      <c r="E69" s="483"/>
      <c r="F69" s="484">
        <v>3</v>
      </c>
      <c r="G69" s="90" t="str">
        <f t="shared" si="38"/>
        <v>Introducir Meta</v>
      </c>
      <c r="H69" s="283"/>
      <c r="I69" s="483"/>
      <c r="J69" s="484"/>
      <c r="K69" s="90" t="str">
        <f t="shared" si="39"/>
        <v>Introducir Meta e Resultado</v>
      </c>
      <c r="M69" s="483"/>
      <c r="N69" s="484"/>
      <c r="O69" s="90" t="str">
        <f t="shared" si="40"/>
        <v>Introducir Meta e Resultado</v>
      </c>
    </row>
    <row r="70" spans="1:15" ht="27.6">
      <c r="A70" s="106" t="s">
        <v>106</v>
      </c>
      <c r="B70" s="107" t="s">
        <v>311</v>
      </c>
      <c r="C70" s="107" t="s">
        <v>29</v>
      </c>
      <c r="D70" s="450" t="s">
        <v>312</v>
      </c>
      <c r="E70" s="389" t="s">
        <v>167</v>
      </c>
      <c r="F70" s="401"/>
      <c r="G70" s="95" t="str">
        <f>+IF(ISBLANK(F70),"Introducir Resultado","Indicador Completado")</f>
        <v>Introducir Resultado</v>
      </c>
      <c r="H70" s="3"/>
      <c r="I70" s="389" t="s">
        <v>167</v>
      </c>
      <c r="J70" s="390"/>
      <c r="K70" s="95" t="str">
        <f>+IF(ISBLANK(J70),"Introducir Resultado","Indicador Completado")</f>
        <v>Introducir Resultado</v>
      </c>
      <c r="M70" s="389" t="s">
        <v>167</v>
      </c>
      <c r="N70" s="390"/>
      <c r="O70" s="95" t="str">
        <f>+IF(ISBLANK(N70),"Introducir Resultado","Indicador Completado")</f>
        <v>Introducir Resultado</v>
      </c>
    </row>
    <row r="71" spans="1:15" ht="82.8">
      <c r="A71" s="106" t="s">
        <v>107</v>
      </c>
      <c r="B71" s="107" t="s">
        <v>173</v>
      </c>
      <c r="C71" s="107" t="s">
        <v>31</v>
      </c>
      <c r="D71" s="450" t="s">
        <v>471</v>
      </c>
      <c r="E71" s="402"/>
      <c r="F71" s="401" t="s">
        <v>167</v>
      </c>
      <c r="G71" s="89" t="str">
        <f>+IF(AND(ISBLANK(E71),ISBLANK(F71)),"Introducir Meta e Resultado",IF(ISBLANK(E71),"Introducir Meta",IF(ISBLANK(F71),"Introducir Resultado",IF(F71&gt;=E71,"Meta Conseguida","Meta Non Conseguida"))))</f>
        <v>Introducir Meta</v>
      </c>
      <c r="H71" s="3"/>
      <c r="I71" s="402"/>
      <c r="J71" s="401"/>
      <c r="K71" s="89" t="str">
        <f>+IF(AND(ISBLANK(I71),ISBLANK(J71)),"Introducir Meta e Resultado",IF(ISBLANK(I71),"Introducir Meta",IF(ISBLANK(J71),"Introducir Resultado",IF(J71&gt;=I71,"Meta Conseguida","Meta Non Conseguida"))))</f>
        <v>Introducir Meta e Resultado</v>
      </c>
      <c r="M71" s="402"/>
      <c r="N71" s="401"/>
      <c r="O71" s="89" t="str">
        <f>+IF(AND(ISBLANK(M71),ISBLANK(N71)),"Introducir Meta e Resultado",IF(ISBLANK(M71),"Introducir Meta",IF(ISBLANK(N71),"Introducir Resultado",IF(N71&gt;=M71,"Meta Conseguida","Meta Non Conseguida"))))</f>
        <v>Introducir Meta e Resultado</v>
      </c>
    </row>
    <row r="72" spans="1:15" ht="27.6">
      <c r="A72" s="106" t="s">
        <v>108</v>
      </c>
      <c r="B72" s="107" t="s">
        <v>209</v>
      </c>
      <c r="C72" s="107" t="s">
        <v>23</v>
      </c>
      <c r="D72" s="450" t="s">
        <v>337</v>
      </c>
      <c r="E72" s="403" t="s">
        <v>167</v>
      </c>
      <c r="F72" s="404"/>
      <c r="G72" s="95" t="str">
        <f>+IF(ISBLANK(F72),"Introducir Resultado","Indicador Completado")</f>
        <v>Introducir Resultado</v>
      </c>
      <c r="H72" s="3"/>
      <c r="I72" s="403" t="s">
        <v>167</v>
      </c>
      <c r="J72" s="404"/>
      <c r="K72" s="95" t="str">
        <f>+IF(ISBLANK(J72),"Introducir Resultado","Indicador Completado")</f>
        <v>Introducir Resultado</v>
      </c>
      <c r="M72" s="403" t="s">
        <v>167</v>
      </c>
      <c r="N72" s="404"/>
      <c r="O72" s="95" t="str">
        <f>+IF(ISBLANK(N72),"Introducir Resultado","Indicador Completado")</f>
        <v>Introducir Resultado</v>
      </c>
    </row>
    <row r="73" spans="1:15" ht="55.2">
      <c r="A73" s="106" t="s">
        <v>109</v>
      </c>
      <c r="B73" s="107" t="s">
        <v>269</v>
      </c>
      <c r="C73" s="107" t="s">
        <v>23</v>
      </c>
      <c r="D73" s="450" t="s">
        <v>332</v>
      </c>
      <c r="E73" s="402"/>
      <c r="F73" s="401"/>
      <c r="G73" s="95" t="str">
        <f>+IF(AND(ISBLANK(E73),ISBLANK(F73)),"Introducir Meta e Resultado",IF(ISBLANK(E73),"Introducir Meta",IF(ISBLANK(F73),"Introducir Resultado",IF(F73&gt;=E73,"Meta Conseguida","Meta Non Conseguida"))))</f>
        <v>Introducir Meta e Resultado</v>
      </c>
      <c r="H73" s="3"/>
      <c r="I73" s="402"/>
      <c r="J73" s="401"/>
      <c r="K73" s="95" t="str">
        <f>+IF(AND(ISBLANK(I73),ISBLANK(J73)),"Introducir Meta e Resultado",IF(ISBLANK(I73),"Introducir Meta",IF(ISBLANK(J73),"Introducir Resultado",IF(J73&gt;=I73,"Meta Conseguida","Meta Non Conseguida"))))</f>
        <v>Introducir Meta e Resultado</v>
      </c>
      <c r="M73" s="402"/>
      <c r="N73" s="401"/>
      <c r="O73" s="95" t="str">
        <f>+IF(AND(ISBLANK(M73),ISBLANK(N73)),"Introducir Meta e Resultado",IF(ISBLANK(M73),"Introducir Meta",IF(ISBLANK(N73),"Introducir Resultado",IF(N73&gt;=M73,"Meta Conseguida","Meta Non Conseguida"))))</f>
        <v>Introducir Meta e Resultado</v>
      </c>
    </row>
    <row r="74" spans="1:15" ht="82.8">
      <c r="A74" s="106" t="s">
        <v>110</v>
      </c>
      <c r="B74" s="107" t="s">
        <v>195</v>
      </c>
      <c r="C74" s="107" t="s">
        <v>24</v>
      </c>
      <c r="D74" s="450" t="s">
        <v>472</v>
      </c>
      <c r="E74" s="402"/>
      <c r="F74" s="359" t="s">
        <v>167</v>
      </c>
      <c r="G74" s="89" t="str">
        <f>+IF(AND(ISBLANK(E74),ISBLANK(F74)),"Introducir Meta e Resultado",IF(ISBLANK(E74),"Introducir Meta",IF(ISBLANK(F74),"Introducir Resultado",IF(F74&gt;=E74,"Meta Conseguida","Meta Non Conseguida"))))</f>
        <v>Introducir Meta</v>
      </c>
      <c r="H74" s="3"/>
      <c r="I74" s="402"/>
      <c r="J74" s="359"/>
      <c r="K74" s="89" t="str">
        <f>+IF(AND(ISBLANK(I74),ISBLANK(J74)),"Introducir Meta e Resultado",IF(ISBLANK(I74),"Introducir Meta",IF(ISBLANK(J74),"Introducir Resultado",IF(J74&gt;=I74,"Meta Conseguida","Meta Non Conseguida"))))</f>
        <v>Introducir Meta e Resultado</v>
      </c>
      <c r="M74" s="402"/>
      <c r="N74" s="359"/>
      <c r="O74" s="89" t="str">
        <f>+IF(AND(ISBLANK(M74),ISBLANK(N74)),"Introducir Meta e Resultado",IF(ISBLANK(M74),"Introducir Meta",IF(ISBLANK(N74),"Introducir Resultado",IF(N74&gt;=M74,"Meta Conseguida","Meta Non Conseguida"))))</f>
        <v>Introducir Meta e Resultado</v>
      </c>
    </row>
    <row r="75" spans="1:15" ht="36">
      <c r="A75" s="105" t="s">
        <v>111</v>
      </c>
      <c r="B75" s="99" t="s">
        <v>333</v>
      </c>
      <c r="C75" s="99" t="s">
        <v>9</v>
      </c>
      <c r="D75" s="455" t="s">
        <v>352</v>
      </c>
      <c r="E75" s="445">
        <f>+COUNTA(E76:E79)</f>
        <v>0</v>
      </c>
      <c r="F75" s="446">
        <f>+COUNTIF(G76:G79,"Meta Conseguida")</f>
        <v>0</v>
      </c>
      <c r="G75" s="92" t="str">
        <f>+IF(F75=0,"Ningunha Meta Alcanzada",IF(F75=E75,"Meta Totalmente Alcanzada",IF(F75&gt;0,"Meta Parcialmente Alcanzada")))</f>
        <v>Ningunha Meta Alcanzada</v>
      </c>
      <c r="H75" s="283"/>
      <c r="I75" s="445">
        <f>+COUNTA(I76:I79)</f>
        <v>0</v>
      </c>
      <c r="J75" s="446">
        <f>+COUNTIF(K76:K79,"Meta Conseguida")</f>
        <v>0</v>
      </c>
      <c r="K75" s="92" t="str">
        <f>+IF(J75=0,"Ningunha Meta Alcanzada",IF(J75=I75,"Meta Totalmente Alcanzada",IF(J75&gt;0,"Meta Parcialmente Alcanzada")))</f>
        <v>Ningunha Meta Alcanzada</v>
      </c>
      <c r="M75" s="445">
        <f>+COUNTA(M76:M79)</f>
        <v>0</v>
      </c>
      <c r="N75" s="446">
        <f>+COUNTIF(O76:O79,"Meta Conseguida")</f>
        <v>0</v>
      </c>
      <c r="O75" s="92" t="str">
        <f>+IF(N75=0,"Ningunha Meta Alcanzada",IF(N75=M75,"Meta Totalmente Alcanzada",IF(N75&gt;0,"Meta Parcialmente Alcanzada")))</f>
        <v>Ningunha Meta Alcanzada</v>
      </c>
    </row>
    <row r="76" spans="1:15" ht="82.8">
      <c r="A76" s="59" t="s">
        <v>140</v>
      </c>
      <c r="B76" s="93" t="s">
        <v>200</v>
      </c>
      <c r="C76" s="68" t="s">
        <v>9</v>
      </c>
      <c r="D76" s="457" t="s">
        <v>473</v>
      </c>
      <c r="E76" s="483"/>
      <c r="F76" s="484" t="s">
        <v>167</v>
      </c>
      <c r="G76" s="90" t="str">
        <f t="shared" ref="G76:G79" si="41">+IF(AND(ISBLANK(E76),ISBLANK(F76)),"Introducir Meta e Resultado",IF(ISBLANK(E76),"Introducir Meta",IF(ISBLANK(F76),"Introducir Resultado",IF(F76&gt;=E76,"Meta Conseguida","Meta Non Conseguida"))))</f>
        <v>Introducir Meta</v>
      </c>
      <c r="H76" s="283"/>
      <c r="I76" s="483"/>
      <c r="J76" s="484"/>
      <c r="K76" s="90" t="str">
        <f t="shared" ref="K76:K79" si="42">+IF(AND(ISBLANK(I76),ISBLANK(J76)),"Introducir Meta e Resultado",IF(ISBLANK(I76),"Introducir Meta",IF(ISBLANK(J76),"Introducir Resultado",IF(J76&gt;=I76,"Meta Conseguida","Meta Non Conseguida"))))</f>
        <v>Introducir Meta e Resultado</v>
      </c>
      <c r="M76" s="483"/>
      <c r="N76" s="484"/>
      <c r="O76" s="90" t="str">
        <f t="shared" ref="O76:O79" si="43">+IF(AND(ISBLANK(M76),ISBLANK(N76)),"Introducir Meta e Resultado",IF(ISBLANK(M76),"Introducir Meta",IF(ISBLANK(N76),"Introducir Resultado",IF(N76&gt;=M76,"Meta Conseguida","Meta Non Conseguida"))))</f>
        <v>Introducir Meta e Resultado</v>
      </c>
    </row>
    <row r="77" spans="1:15" ht="82.8">
      <c r="A77" s="59" t="s">
        <v>141</v>
      </c>
      <c r="B77" s="93" t="s">
        <v>201</v>
      </c>
      <c r="C77" s="68" t="s">
        <v>9</v>
      </c>
      <c r="D77" s="457" t="s">
        <v>474</v>
      </c>
      <c r="E77" s="483"/>
      <c r="F77" s="484" t="s">
        <v>167</v>
      </c>
      <c r="G77" s="90" t="str">
        <f t="shared" si="41"/>
        <v>Introducir Meta</v>
      </c>
      <c r="H77" s="283"/>
      <c r="I77" s="483"/>
      <c r="J77" s="484"/>
      <c r="K77" s="90" t="str">
        <f t="shared" si="42"/>
        <v>Introducir Meta e Resultado</v>
      </c>
      <c r="M77" s="483"/>
      <c r="N77" s="484"/>
      <c r="O77" s="90" t="str">
        <f t="shared" si="43"/>
        <v>Introducir Meta e Resultado</v>
      </c>
    </row>
    <row r="78" spans="1:15" ht="82.8">
      <c r="A78" s="59" t="s">
        <v>165</v>
      </c>
      <c r="B78" s="93" t="s">
        <v>202</v>
      </c>
      <c r="C78" s="68" t="s">
        <v>9</v>
      </c>
      <c r="D78" s="457" t="s">
        <v>475</v>
      </c>
      <c r="E78" s="483"/>
      <c r="F78" s="484" t="s">
        <v>167</v>
      </c>
      <c r="G78" s="90" t="str">
        <f t="shared" si="41"/>
        <v>Introducir Meta</v>
      </c>
      <c r="H78" s="283"/>
      <c r="I78" s="483"/>
      <c r="J78" s="484"/>
      <c r="K78" s="90" t="str">
        <f t="shared" si="42"/>
        <v>Introducir Meta e Resultado</v>
      </c>
      <c r="M78" s="483"/>
      <c r="N78" s="484"/>
      <c r="O78" s="90" t="str">
        <f t="shared" si="43"/>
        <v>Introducir Meta e Resultado</v>
      </c>
    </row>
    <row r="79" spans="1:15" ht="82.8">
      <c r="A79" s="60" t="s">
        <v>166</v>
      </c>
      <c r="B79" s="94" t="s">
        <v>390</v>
      </c>
      <c r="C79" s="67" t="s">
        <v>9</v>
      </c>
      <c r="D79" s="457" t="s">
        <v>476</v>
      </c>
      <c r="E79" s="488"/>
      <c r="F79" s="487">
        <v>2.5</v>
      </c>
      <c r="G79" s="91" t="str">
        <f t="shared" si="41"/>
        <v>Introducir Meta</v>
      </c>
      <c r="H79" s="283"/>
      <c r="I79" s="488"/>
      <c r="J79" s="487"/>
      <c r="K79" s="91" t="str">
        <f t="shared" si="42"/>
        <v>Introducir Meta e Resultado</v>
      </c>
      <c r="M79" s="488"/>
      <c r="N79" s="487"/>
      <c r="O79" s="91" t="str">
        <f t="shared" si="43"/>
        <v>Introducir Meta e Resultado</v>
      </c>
    </row>
    <row r="80" spans="1:15" ht="55.2">
      <c r="A80" s="106" t="s">
        <v>125</v>
      </c>
      <c r="B80" s="107" t="s">
        <v>129</v>
      </c>
      <c r="C80" s="107" t="s">
        <v>142</v>
      </c>
      <c r="D80" s="460" t="s">
        <v>334</v>
      </c>
      <c r="E80" s="405"/>
      <c r="F80" s="348"/>
      <c r="G80" s="95" t="str">
        <f>+IF(AND(ISBLANK(E80),ISBLANK(F80)),"Introducir Meta e Resultado",IF(ISBLANK(E80),"Introducir Meta",IF(ISBLANK(F80),"Introducir Resultado",IF(F80&gt;=E80,"Meta Conseguida","Meta Non Conseguida"))))</f>
        <v>Introducir Meta e Resultado</v>
      </c>
      <c r="H80" s="3"/>
      <c r="I80" s="405"/>
      <c r="J80" s="348"/>
      <c r="K80" s="95" t="str">
        <f>+IF(AND(ISBLANK(I80),ISBLANK(J80)),"Introducir Meta e Resultado",IF(ISBLANK(I80),"Introducir Meta",IF(ISBLANK(J80),"Introducir Resultado",IF(J80&gt;=I80,"Meta Conseguida","Meta Non Conseguida"))))</f>
        <v>Introducir Meta e Resultado</v>
      </c>
      <c r="M80" s="405"/>
      <c r="N80" s="348"/>
      <c r="O80" s="95" t="str">
        <f>+IF(AND(ISBLANK(M80),ISBLANK(N80)),"Introducir Meta e Resultado",IF(ISBLANK(M80),"Introducir Meta",IF(ISBLANK(N80),"Introducir Resultado",IF(N80&gt;=M80,"Meta Conseguida","Meta Non Conseguida"))))</f>
        <v>Introducir Meta e Resultado</v>
      </c>
    </row>
    <row r="81" spans="1:15" ht="82.8">
      <c r="A81" s="106" t="s">
        <v>126</v>
      </c>
      <c r="B81" s="107" t="s">
        <v>53</v>
      </c>
      <c r="C81" s="107" t="s">
        <v>7</v>
      </c>
      <c r="D81" s="450" t="s">
        <v>477</v>
      </c>
      <c r="E81" s="402"/>
      <c r="F81" s="359" t="s">
        <v>167</v>
      </c>
      <c r="G81" s="89" t="str">
        <f>+IF(AND(ISBLANK(E81),ISBLANK(F81)),"Introducir Meta e Resultado",IF(ISBLANK(E81),"Introducir Meta",IF(ISBLANK(F81),"Introducir Resultado",IF(F81&gt;=E81,"Meta Conseguida","Meta Non Conseguida"))))</f>
        <v>Introducir Meta</v>
      </c>
      <c r="H81" s="3"/>
      <c r="I81" s="402"/>
      <c r="J81" s="359"/>
      <c r="K81" s="89" t="str">
        <f>+IF(AND(ISBLANK(I81),ISBLANK(J81)),"Introducir Meta e Resultado",IF(ISBLANK(I81),"Introducir Meta",IF(ISBLANK(J81),"Introducir Resultado",IF(J81&gt;=I81,"Meta Conseguida","Meta Non Conseguida"))))</f>
        <v>Introducir Meta e Resultado</v>
      </c>
      <c r="M81" s="402"/>
      <c r="N81" s="359"/>
      <c r="O81" s="89" t="str">
        <f>+IF(AND(ISBLANK(M81),ISBLANK(N81)),"Introducir Meta e Resultado",IF(ISBLANK(M81),"Introducir Meta",IF(ISBLANK(N81),"Introducir Resultado",IF(N81&gt;=M81,"Meta Conseguida","Meta Non Conseguida"))))</f>
        <v>Introducir Meta e Resultado</v>
      </c>
    </row>
    <row r="82" spans="1:15" ht="36">
      <c r="A82" s="105" t="s">
        <v>155</v>
      </c>
      <c r="B82" s="99" t="s">
        <v>270</v>
      </c>
      <c r="C82" s="99" t="s">
        <v>11</v>
      </c>
      <c r="D82" s="455" t="s">
        <v>353</v>
      </c>
      <c r="E82" s="456">
        <f>+COUNTA(E83:E86)</f>
        <v>0</v>
      </c>
      <c r="F82" s="446">
        <f>+COUNTIF(G83:G86,"Meta Conseguida")</f>
        <v>0</v>
      </c>
      <c r="G82" s="92" t="str">
        <f>+IF(F82=0,"Ningunha Meta Alcanzada",IF(F82=E82,"Meta Totalmente Alcanzada",IF(F82&gt;0,"Meta Parcialmente Alcanzada")))</f>
        <v>Ningunha Meta Alcanzada</v>
      </c>
      <c r="H82" s="283"/>
      <c r="I82" s="456">
        <f>+COUNTA(I83:I86)</f>
        <v>0</v>
      </c>
      <c r="J82" s="446">
        <f>+COUNTIF(K83:K86,"Meta Conseguida")</f>
        <v>0</v>
      </c>
      <c r="K82" s="92" t="str">
        <f>+IF(J82=0,"Ningunha Meta Alcanzada",IF(J82=I82,"Meta Totalmente Alcanzada",IF(J82&gt;0,"Meta Parcialmente Alcanzada")))</f>
        <v>Ningunha Meta Alcanzada</v>
      </c>
      <c r="M82" s="456">
        <f>+COUNTA(M83:M86)</f>
        <v>0</v>
      </c>
      <c r="N82" s="446">
        <f>+COUNTIF(O83:O86,"Meta Conseguida")</f>
        <v>0</v>
      </c>
      <c r="O82" s="92" t="str">
        <f>+IF(N82=0,"Ningunha Meta Alcanzada",IF(N82=M82,"Meta Totalmente Alcanzada",IF(N82&gt;0,"Meta Parcialmente Alcanzada")))</f>
        <v>Ningunha Meta Alcanzada</v>
      </c>
    </row>
    <row r="83" spans="1:15" ht="82.8">
      <c r="A83" s="59" t="s">
        <v>271</v>
      </c>
      <c r="B83" s="93" t="s">
        <v>272</v>
      </c>
      <c r="C83" s="93" t="s">
        <v>11</v>
      </c>
      <c r="D83" s="457" t="s">
        <v>478</v>
      </c>
      <c r="E83" s="483"/>
      <c r="F83" s="484" t="s">
        <v>167</v>
      </c>
      <c r="G83" s="90" t="str">
        <f t="shared" ref="G83:G86" si="44">+IF(AND(ISBLANK(E83),ISBLANK(F83)),"Introducir Meta e Resultado",IF(ISBLANK(E83),"Introducir Meta",IF(ISBLANK(F83),"Introducir Resultado",IF(F83&gt;=E83,"Meta Conseguida","Meta Non Conseguida"))))</f>
        <v>Introducir Meta</v>
      </c>
      <c r="H83" s="283"/>
      <c r="I83" s="483"/>
      <c r="J83" s="484"/>
      <c r="K83" s="90" t="str">
        <f t="shared" ref="K83:K86" si="45">+IF(AND(ISBLANK(I83),ISBLANK(J83)),"Introducir Meta e Resultado",IF(ISBLANK(I83),"Introducir Meta",IF(ISBLANK(J83),"Introducir Resultado",IF(J83&gt;=I83,"Meta Conseguida","Meta Non Conseguida"))))</f>
        <v>Introducir Meta e Resultado</v>
      </c>
      <c r="M83" s="483"/>
      <c r="N83" s="484"/>
      <c r="O83" s="90" t="str">
        <f t="shared" ref="O83:O86" si="46">+IF(AND(ISBLANK(M83),ISBLANK(N83)),"Introducir Meta e Resultado",IF(ISBLANK(M83),"Introducir Meta",IF(ISBLANK(N83),"Introducir Resultado",IF(N83&gt;=M83,"Meta Conseguida","Meta Non Conseguida"))))</f>
        <v>Introducir Meta e Resultado</v>
      </c>
    </row>
    <row r="84" spans="1:15" ht="82.8">
      <c r="A84" s="59" t="s">
        <v>273</v>
      </c>
      <c r="B84" s="93" t="s">
        <v>274</v>
      </c>
      <c r="C84" s="93" t="s">
        <v>11</v>
      </c>
      <c r="D84" s="457" t="s">
        <v>479</v>
      </c>
      <c r="E84" s="483"/>
      <c r="F84" s="484" t="s">
        <v>167</v>
      </c>
      <c r="G84" s="90" t="str">
        <f t="shared" si="44"/>
        <v>Introducir Meta</v>
      </c>
      <c r="H84" s="283"/>
      <c r="I84" s="483"/>
      <c r="J84" s="484"/>
      <c r="K84" s="90" t="str">
        <f t="shared" si="45"/>
        <v>Introducir Meta e Resultado</v>
      </c>
      <c r="M84" s="483"/>
      <c r="N84" s="484"/>
      <c r="O84" s="90" t="str">
        <f t="shared" si="46"/>
        <v>Introducir Meta e Resultado</v>
      </c>
    </row>
    <row r="85" spans="1:15" ht="96.6">
      <c r="A85" s="59" t="s">
        <v>276</v>
      </c>
      <c r="B85" s="93" t="s">
        <v>275</v>
      </c>
      <c r="C85" s="93" t="s">
        <v>11</v>
      </c>
      <c r="D85" s="457" t="s">
        <v>480</v>
      </c>
      <c r="E85" s="483"/>
      <c r="F85" s="484" t="s">
        <v>167</v>
      </c>
      <c r="G85" s="90" t="str">
        <f t="shared" si="44"/>
        <v>Introducir Meta</v>
      </c>
      <c r="H85" s="283"/>
      <c r="I85" s="483"/>
      <c r="J85" s="484"/>
      <c r="K85" s="90" t="str">
        <f t="shared" si="45"/>
        <v>Introducir Meta e Resultado</v>
      </c>
      <c r="M85" s="483"/>
      <c r="N85" s="484"/>
      <c r="O85" s="90" t="str">
        <f t="shared" si="46"/>
        <v>Introducir Meta e Resultado</v>
      </c>
    </row>
    <row r="86" spans="1:15" ht="96.6">
      <c r="A86" s="60" t="s">
        <v>276</v>
      </c>
      <c r="B86" s="93" t="s">
        <v>391</v>
      </c>
      <c r="C86" s="94" t="s">
        <v>11</v>
      </c>
      <c r="D86" s="457" t="s">
        <v>481</v>
      </c>
      <c r="E86" s="483"/>
      <c r="F86" s="484">
        <v>3</v>
      </c>
      <c r="G86" s="90" t="str">
        <f t="shared" si="44"/>
        <v>Introducir Meta</v>
      </c>
      <c r="H86" s="283"/>
      <c r="I86" s="483"/>
      <c r="J86" s="484"/>
      <c r="K86" s="90" t="str">
        <f t="shared" si="45"/>
        <v>Introducir Meta e Resultado</v>
      </c>
      <c r="M86" s="483"/>
      <c r="N86" s="484"/>
      <c r="O86" s="90" t="str">
        <f t="shared" si="46"/>
        <v>Introducir Meta e Resultado</v>
      </c>
    </row>
    <row r="87" spans="1:15" ht="69">
      <c r="A87" s="108" t="s">
        <v>156</v>
      </c>
      <c r="B87" s="109" t="s">
        <v>203</v>
      </c>
      <c r="C87" s="109" t="s">
        <v>306</v>
      </c>
      <c r="D87" s="461" t="s">
        <v>482</v>
      </c>
      <c r="E87" s="406" t="s">
        <v>167</v>
      </c>
      <c r="F87" s="407" t="s">
        <v>167</v>
      </c>
      <c r="G87" s="95" t="str">
        <f t="shared" ref="G87:G88" si="47">+IF(ISBLANK(F87),"Introducir Resultado","Indicador Completado")</f>
        <v>Indicador Completado</v>
      </c>
      <c r="H87" s="3"/>
      <c r="I87" s="406" t="s">
        <v>167</v>
      </c>
      <c r="J87" s="407"/>
      <c r="K87" s="95" t="str">
        <f t="shared" ref="K87:K88" si="48">+IF(ISBLANK(J87),"Introducir Resultado","Indicador Completado")</f>
        <v>Introducir Resultado</v>
      </c>
      <c r="M87" s="406" t="s">
        <v>167</v>
      </c>
      <c r="N87" s="407"/>
      <c r="O87" s="95" t="str">
        <f t="shared" ref="O87:O88" si="49">+IF(ISBLANK(N87),"Introducir Resultado","Indicador Completado")</f>
        <v>Introducir Resultado</v>
      </c>
    </row>
    <row r="88" spans="1:15" ht="69">
      <c r="A88" s="108" t="s">
        <v>278</v>
      </c>
      <c r="B88" s="109" t="s">
        <v>157</v>
      </c>
      <c r="C88" s="109" t="s">
        <v>7</v>
      </c>
      <c r="D88" s="461" t="s">
        <v>483</v>
      </c>
      <c r="E88" s="406" t="s">
        <v>167</v>
      </c>
      <c r="F88" s="407" t="s">
        <v>167</v>
      </c>
      <c r="G88" s="95" t="str">
        <f t="shared" si="47"/>
        <v>Indicador Completado</v>
      </c>
      <c r="H88" s="3"/>
      <c r="I88" s="406" t="s">
        <v>167</v>
      </c>
      <c r="J88" s="407"/>
      <c r="K88" s="95" t="str">
        <f t="shared" si="48"/>
        <v>Introducir Resultado</v>
      </c>
      <c r="M88" s="406" t="s">
        <v>167</v>
      </c>
      <c r="N88" s="407"/>
      <c r="O88" s="95" t="str">
        <f t="shared" si="49"/>
        <v>Introducir Resultado</v>
      </c>
    </row>
    <row r="89" spans="1:15" s="53" customFormat="1" ht="18.75" customHeight="1" thickBot="1">
      <c r="A89" s="281"/>
      <c r="B89" s="282"/>
      <c r="C89" s="282"/>
      <c r="D89" s="462"/>
      <c r="E89" s="393"/>
      <c r="F89" s="408"/>
      <c r="G89" s="28"/>
      <c r="H89" s="2"/>
      <c r="I89" s="393"/>
      <c r="J89" s="408"/>
      <c r="K89" s="28"/>
      <c r="L89" s="2"/>
      <c r="M89" s="393"/>
      <c r="N89" s="408"/>
      <c r="O89" s="28"/>
    </row>
    <row r="90" spans="1:15" ht="18.75" customHeight="1" thickBot="1">
      <c r="A90" s="41" t="s">
        <v>26</v>
      </c>
      <c r="B90" s="42"/>
      <c r="C90" s="42"/>
      <c r="D90" s="463"/>
      <c r="E90" s="409"/>
      <c r="F90" s="409"/>
      <c r="G90" s="44"/>
      <c r="H90" s="53"/>
      <c r="I90" s="409"/>
      <c r="J90" s="409"/>
      <c r="K90" s="44"/>
      <c r="L90" s="53"/>
      <c r="M90" s="409"/>
      <c r="N90" s="409"/>
      <c r="O90" s="44"/>
    </row>
    <row r="91" spans="1:15" ht="24.9" customHeight="1">
      <c r="A91" s="97"/>
      <c r="B91" s="175"/>
      <c r="C91" s="175"/>
      <c r="D91" s="422"/>
      <c r="E91" s="393"/>
      <c r="F91" s="393"/>
      <c r="G91" s="28"/>
      <c r="I91" s="393"/>
      <c r="J91" s="393"/>
      <c r="K91" s="28"/>
      <c r="M91" s="393"/>
      <c r="N91" s="393"/>
      <c r="O91" s="28"/>
    </row>
    <row r="92" spans="1:15" ht="36">
      <c r="A92" s="105" t="s">
        <v>127</v>
      </c>
      <c r="B92" s="99" t="s">
        <v>392</v>
      </c>
      <c r="C92" s="99" t="s">
        <v>34</v>
      </c>
      <c r="D92" s="464" t="s">
        <v>354</v>
      </c>
      <c r="E92" s="426">
        <f>+COUNTA(G93:G102)-COUNTIF(G93:G102,"Non hai indicador")-COUNTIF(G93:G102,"Introducir Meta e Resultado")</f>
        <v>0</v>
      </c>
      <c r="F92" s="427">
        <f>+COUNTIF(G93:G102,"Meta Conseguida")</f>
        <v>0</v>
      </c>
      <c r="G92" s="92" t="str">
        <f>+IF(F92=0,"Ningunha Meta Alcanzada",IF(F92=E92,"Meta Totalmente Alcanzada",IF(F92&gt;0,"Meta Parcialmente Alcanzada")))</f>
        <v>Ningunha Meta Alcanzada</v>
      </c>
      <c r="I92" s="426">
        <f>+COUNTA(K93:K102)-COUNTIF(K93:K102,"Non hai indicador")-COUNTIF(K93:K102,"Introducir Meta e Resultado")</f>
        <v>0</v>
      </c>
      <c r="J92" s="427">
        <f>+COUNTIF(K93:K102,"Meta Conseguida")</f>
        <v>0</v>
      </c>
      <c r="K92" s="92" t="str">
        <f>+IF(J92=0,"Ningunha Meta Alcanzada",IF(J92=I92,"Meta Totalmente Alcanzada",IF(J92&gt;0,"Meta Parcialmente Alcanzada")))</f>
        <v>Ningunha Meta Alcanzada</v>
      </c>
      <c r="M92" s="426">
        <f>+COUNTA(O93:O102)-COUNTIF(O93:O102,"Non hai indicador")-COUNTIF(O93:O102,"Introducir Meta e Resultado")</f>
        <v>0</v>
      </c>
      <c r="N92" s="427">
        <f>+COUNTIF(O93:O102,"Meta Conseguida")</f>
        <v>0</v>
      </c>
      <c r="O92" s="92" t="str">
        <f>+IF(N92=0,"Ningunha Meta Alcanzada",IF(N92=M92,"Meta Totalmente Alcanzada",IF(N92&gt;0,"Meta Parcialmente Alcanzada")))</f>
        <v>Ningunha Meta Alcanzada</v>
      </c>
    </row>
    <row r="93" spans="1:15" ht="31.2">
      <c r="A93" s="59" t="s">
        <v>414</v>
      </c>
      <c r="B93" s="93" t="s">
        <v>415</v>
      </c>
      <c r="C93" s="68" t="s">
        <v>34</v>
      </c>
      <c r="D93" s="433" t="s">
        <v>335</v>
      </c>
      <c r="E93" s="363"/>
      <c r="F93" s="364"/>
      <c r="G93" s="90" t="str">
        <f t="shared" ref="G93:G102" si="50">+IF(AND(ISBLANK(E93),ISBLANK(F93)),"Introducir Meta e Resultado",IF(ISBLANK(E93),"Introducir Meta",IF(ISBLANK(F93),"Introducir Resultado",IF(F93&gt;=E93,"Meta Conseguida","Meta Non Conseguida"))))</f>
        <v>Introducir Meta e Resultado</v>
      </c>
      <c r="I93" s="363"/>
      <c r="J93" s="364"/>
      <c r="K93" s="90" t="str">
        <f t="shared" ref="K93:K102" si="51">+IF(AND(ISBLANK(I93),ISBLANK(J93)),"Introducir Meta e Resultado",IF(ISBLANK(I93),"Introducir Meta",IF(ISBLANK(J93),"Introducir Resultado",IF(J93&gt;=I93,"Meta Conseguida","Meta Non Conseguida"))))</f>
        <v>Introducir Meta e Resultado</v>
      </c>
      <c r="M93" s="363"/>
      <c r="N93" s="364"/>
      <c r="O93" s="90" t="str">
        <f t="shared" ref="O93:O102" si="52">+IF(AND(ISBLANK(M93),ISBLANK(N93)),"Introducir Meta e Resultado",IF(ISBLANK(M93),"Introducir Meta",IF(ISBLANK(N93),"Introducir Resultado",IF(N93&gt;=M93,"Meta Conseguida","Meta Non Conseguida"))))</f>
        <v>Introducir Meta e Resultado</v>
      </c>
    </row>
    <row r="94" spans="1:15" ht="31.2">
      <c r="A94" s="59" t="s">
        <v>416</v>
      </c>
      <c r="B94" s="93" t="s">
        <v>417</v>
      </c>
      <c r="C94" s="68" t="s">
        <v>34</v>
      </c>
      <c r="D94" s="433" t="s">
        <v>336</v>
      </c>
      <c r="E94" s="363"/>
      <c r="F94" s="364"/>
      <c r="G94" s="90" t="str">
        <f t="shared" si="50"/>
        <v>Introducir Meta e Resultado</v>
      </c>
      <c r="I94" s="363"/>
      <c r="J94" s="364"/>
      <c r="K94" s="90" t="str">
        <f t="shared" si="51"/>
        <v>Introducir Meta e Resultado</v>
      </c>
      <c r="M94" s="363"/>
      <c r="N94" s="364"/>
      <c r="O94" s="90" t="str">
        <f t="shared" si="52"/>
        <v>Introducir Meta e Resultado</v>
      </c>
    </row>
    <row r="95" spans="1:15" ht="31.2">
      <c r="A95" s="59" t="s">
        <v>418</v>
      </c>
      <c r="B95" s="93" t="s">
        <v>419</v>
      </c>
      <c r="C95" s="68" t="s">
        <v>34</v>
      </c>
      <c r="D95" s="433" t="s">
        <v>336</v>
      </c>
      <c r="E95" s="363"/>
      <c r="F95" s="364"/>
      <c r="G95" s="90" t="str">
        <f t="shared" si="50"/>
        <v>Introducir Meta e Resultado</v>
      </c>
      <c r="I95" s="363"/>
      <c r="J95" s="364"/>
      <c r="K95" s="90" t="str">
        <f t="shared" si="51"/>
        <v>Introducir Meta e Resultado</v>
      </c>
      <c r="M95" s="363"/>
      <c r="N95" s="364"/>
      <c r="O95" s="90" t="str">
        <f t="shared" si="52"/>
        <v>Introducir Meta e Resultado</v>
      </c>
    </row>
    <row r="96" spans="1:15" ht="31.2">
      <c r="A96" s="59" t="s">
        <v>420</v>
      </c>
      <c r="B96" s="93" t="s">
        <v>421</v>
      </c>
      <c r="C96" s="68" t="s">
        <v>34</v>
      </c>
      <c r="D96" s="433" t="s">
        <v>336</v>
      </c>
      <c r="E96" s="365"/>
      <c r="F96" s="364"/>
      <c r="G96" s="90" t="str">
        <f t="shared" si="50"/>
        <v>Introducir Meta e Resultado</v>
      </c>
      <c r="I96" s="365"/>
      <c r="J96" s="364"/>
      <c r="K96" s="90" t="str">
        <f t="shared" si="51"/>
        <v>Introducir Meta e Resultado</v>
      </c>
      <c r="M96" s="365"/>
      <c r="N96" s="364"/>
      <c r="O96" s="90" t="str">
        <f t="shared" si="52"/>
        <v>Introducir Meta e Resultado</v>
      </c>
    </row>
    <row r="97" spans="1:15" ht="31.2">
      <c r="A97" s="59" t="s">
        <v>422</v>
      </c>
      <c r="B97" s="93" t="s">
        <v>423</v>
      </c>
      <c r="C97" s="68" t="s">
        <v>34</v>
      </c>
      <c r="D97" s="433" t="s">
        <v>336</v>
      </c>
      <c r="E97" s="363"/>
      <c r="F97" s="364"/>
      <c r="G97" s="90" t="str">
        <f t="shared" si="50"/>
        <v>Introducir Meta e Resultado</v>
      </c>
      <c r="I97" s="363"/>
      <c r="J97" s="364"/>
      <c r="K97" s="90" t="str">
        <f t="shared" si="51"/>
        <v>Introducir Meta e Resultado</v>
      </c>
      <c r="M97" s="363"/>
      <c r="N97" s="364"/>
      <c r="O97" s="90" t="str">
        <f t="shared" si="52"/>
        <v>Introducir Meta e Resultado</v>
      </c>
    </row>
    <row r="98" spans="1:15" ht="31.2">
      <c r="A98" s="59" t="s">
        <v>424</v>
      </c>
      <c r="B98" s="93" t="s">
        <v>425</v>
      </c>
      <c r="C98" s="68" t="s">
        <v>34</v>
      </c>
      <c r="D98" s="433" t="s">
        <v>336</v>
      </c>
      <c r="E98" s="363"/>
      <c r="F98" s="364"/>
      <c r="G98" s="90" t="str">
        <f t="shared" si="50"/>
        <v>Introducir Meta e Resultado</v>
      </c>
      <c r="I98" s="363"/>
      <c r="J98" s="364"/>
      <c r="K98" s="90" t="str">
        <f t="shared" si="51"/>
        <v>Introducir Meta e Resultado</v>
      </c>
      <c r="M98" s="363"/>
      <c r="N98" s="364"/>
      <c r="O98" s="90" t="str">
        <f t="shared" si="52"/>
        <v>Introducir Meta e Resultado</v>
      </c>
    </row>
    <row r="99" spans="1:15" ht="31.2">
      <c r="A99" s="59" t="s">
        <v>426</v>
      </c>
      <c r="B99" s="93" t="s">
        <v>427</v>
      </c>
      <c r="C99" s="68" t="s">
        <v>34</v>
      </c>
      <c r="D99" s="433" t="s">
        <v>336</v>
      </c>
      <c r="E99" s="363"/>
      <c r="F99" s="364"/>
      <c r="G99" s="90" t="str">
        <f t="shared" si="50"/>
        <v>Introducir Meta e Resultado</v>
      </c>
      <c r="I99" s="363"/>
      <c r="J99" s="364"/>
      <c r="K99" s="90" t="str">
        <f t="shared" si="51"/>
        <v>Introducir Meta e Resultado</v>
      </c>
      <c r="M99" s="363"/>
      <c r="N99" s="364"/>
      <c r="O99" s="90" t="str">
        <f t="shared" si="52"/>
        <v>Introducir Meta e Resultado</v>
      </c>
    </row>
    <row r="100" spans="1:15" ht="31.2">
      <c r="A100" s="59" t="s">
        <v>428</v>
      </c>
      <c r="B100" s="93" t="s">
        <v>429</v>
      </c>
      <c r="C100" s="68" t="s">
        <v>34</v>
      </c>
      <c r="D100" s="433" t="s">
        <v>336</v>
      </c>
      <c r="E100" s="363"/>
      <c r="F100" s="364"/>
      <c r="G100" s="90" t="str">
        <f t="shared" si="50"/>
        <v>Introducir Meta e Resultado</v>
      </c>
      <c r="I100" s="363"/>
      <c r="J100" s="364"/>
      <c r="K100" s="90" t="str">
        <f t="shared" si="51"/>
        <v>Introducir Meta e Resultado</v>
      </c>
      <c r="M100" s="363"/>
      <c r="N100" s="364"/>
      <c r="O100" s="90" t="str">
        <f t="shared" si="52"/>
        <v>Introducir Meta e Resultado</v>
      </c>
    </row>
    <row r="101" spans="1:15" ht="31.2">
      <c r="A101" s="59" t="s">
        <v>430</v>
      </c>
      <c r="B101" s="93" t="s">
        <v>431</v>
      </c>
      <c r="C101" s="68" t="s">
        <v>34</v>
      </c>
      <c r="D101" s="433" t="s">
        <v>336</v>
      </c>
      <c r="E101" s="363"/>
      <c r="F101" s="364"/>
      <c r="G101" s="90" t="str">
        <f t="shared" si="50"/>
        <v>Introducir Meta e Resultado</v>
      </c>
      <c r="I101" s="363"/>
      <c r="J101" s="364"/>
      <c r="K101" s="90" t="str">
        <f t="shared" si="51"/>
        <v>Introducir Meta e Resultado</v>
      </c>
      <c r="M101" s="363"/>
      <c r="N101" s="364"/>
      <c r="O101" s="90" t="str">
        <f t="shared" si="52"/>
        <v>Introducir Meta e Resultado</v>
      </c>
    </row>
    <row r="102" spans="1:15" ht="31.2">
      <c r="A102" s="60" t="s">
        <v>432</v>
      </c>
      <c r="B102" s="94" t="s">
        <v>433</v>
      </c>
      <c r="C102" s="67" t="s">
        <v>34</v>
      </c>
      <c r="D102" s="434" t="s">
        <v>336</v>
      </c>
      <c r="E102" s="366"/>
      <c r="F102" s="367"/>
      <c r="G102" s="91" t="str">
        <f t="shared" si="50"/>
        <v>Introducir Meta e Resultado</v>
      </c>
      <c r="I102" s="366"/>
      <c r="J102" s="367"/>
      <c r="K102" s="91" t="str">
        <f t="shared" si="51"/>
        <v>Introducir Meta e Resultado</v>
      </c>
      <c r="M102" s="366"/>
      <c r="N102" s="367"/>
      <c r="O102" s="91" t="str">
        <f t="shared" si="52"/>
        <v>Introducir Meta e Resultado</v>
      </c>
    </row>
    <row r="103" spans="1:15">
      <c r="F103" s="202"/>
    </row>
    <row r="104" spans="1:15">
      <c r="F104" s="202"/>
    </row>
    <row r="105" spans="1:15">
      <c r="F105" s="202"/>
    </row>
  </sheetData>
  <sheetProtection formatCells="0" formatColumns="0" formatRows="0" autoFilter="0"/>
  <autoFilter ref="A5:C99" xr:uid="{00000000-0009-0000-0000-000008000000}"/>
  <mergeCells count="7">
    <mergeCell ref="M4:O4"/>
    <mergeCell ref="A2:G2"/>
    <mergeCell ref="A4:B4"/>
    <mergeCell ref="C4:D4"/>
    <mergeCell ref="E4:G4"/>
    <mergeCell ref="I4:K4"/>
    <mergeCell ref="A3:D3"/>
  </mergeCells>
  <conditionalFormatting sqref="F1">
    <cfRule type="cellIs" dxfId="1431" priority="2251" operator="equal">
      <formula>0</formula>
    </cfRule>
    <cfRule type="cellIs" dxfId="1430" priority="2253" operator="greaterThanOrEqual">
      <formula>$E1</formula>
    </cfRule>
    <cfRule type="cellIs" dxfId="1429" priority="2252" operator="lessThan">
      <formula>$E1</formula>
    </cfRule>
  </conditionalFormatting>
  <conditionalFormatting sqref="F7">
    <cfRule type="cellIs" dxfId="1428" priority="325" operator="equal">
      <formula>0</formula>
    </cfRule>
    <cfRule type="cellIs" dxfId="1427" priority="326" operator="lessThan">
      <formula>E7</formula>
    </cfRule>
    <cfRule type="cellIs" dxfId="1426" priority="327" operator="greaterThanOrEqual">
      <formula>E7</formula>
    </cfRule>
  </conditionalFormatting>
  <conditionalFormatting sqref="F8">
    <cfRule type="cellIs" dxfId="1425" priority="290" operator="greaterThanOrEqual">
      <formula>E8</formula>
    </cfRule>
    <cfRule type="cellIs" dxfId="1424" priority="291" operator="lessThan">
      <formula>E8</formula>
    </cfRule>
    <cfRule type="cellIs" dxfId="1423" priority="289" operator="equal">
      <formula>0</formula>
    </cfRule>
  </conditionalFormatting>
  <conditionalFormatting sqref="F9">
    <cfRule type="cellIs" dxfId="1422" priority="311" operator="lessThan">
      <formula>E9</formula>
    </cfRule>
    <cfRule type="cellIs" dxfId="1421" priority="312" operator="greaterThanOrEqual">
      <formula>E9</formula>
    </cfRule>
  </conditionalFormatting>
  <conditionalFormatting sqref="F9:F11">
    <cfRule type="cellIs" dxfId="1420" priority="295" operator="equal">
      <formula>0</formula>
    </cfRule>
  </conditionalFormatting>
  <conditionalFormatting sqref="F10">
    <cfRule type="cellIs" dxfId="1419" priority="297" operator="greaterThanOrEqual">
      <formula>E10</formula>
    </cfRule>
    <cfRule type="cellIs" dxfId="1418" priority="296" operator="lessThan">
      <formula>E10</formula>
    </cfRule>
  </conditionalFormatting>
  <conditionalFormatting sqref="F11">
    <cfRule type="cellIs" dxfId="1417" priority="314" operator="lessThan">
      <formula>$E11</formula>
    </cfRule>
    <cfRule type="cellIs" dxfId="1416" priority="315" operator="greaterThanOrEqual">
      <formula>$E11</formula>
    </cfRule>
  </conditionalFormatting>
  <conditionalFormatting sqref="F12">
    <cfRule type="cellIs" dxfId="1415" priority="277" operator="equal">
      <formula>0</formula>
    </cfRule>
    <cfRule type="cellIs" dxfId="1414" priority="279" operator="lessThan">
      <formula>E12</formula>
    </cfRule>
    <cfRule type="cellIs" dxfId="1413" priority="278" operator="greaterThanOrEqual">
      <formula>E12</formula>
    </cfRule>
  </conditionalFormatting>
  <conditionalFormatting sqref="F13">
    <cfRule type="cellIs" dxfId="1412" priority="288" operator="greaterThanOrEqual">
      <formula>E13</formula>
    </cfRule>
    <cfRule type="cellIs" dxfId="1411" priority="287" operator="lessThan">
      <formula>E13</formula>
    </cfRule>
  </conditionalFormatting>
  <conditionalFormatting sqref="F13:F15">
    <cfRule type="cellIs" dxfId="1410" priority="258" operator="equal">
      <formula>0</formula>
    </cfRule>
  </conditionalFormatting>
  <conditionalFormatting sqref="F14">
    <cfRule type="cellIs" dxfId="1409" priority="284" operator="lessThan">
      <formula>E14</formula>
    </cfRule>
    <cfRule type="cellIs" dxfId="1408" priority="285" operator="greaterThanOrEqual">
      <formula>E14</formula>
    </cfRule>
  </conditionalFormatting>
  <conditionalFormatting sqref="F16">
    <cfRule type="cellIs" dxfId="1407" priority="304" operator="equal">
      <formula>0</formula>
    </cfRule>
    <cfRule type="cellIs" dxfId="1406" priority="305" operator="greaterThanOrEqual">
      <formula>E16</formula>
    </cfRule>
    <cfRule type="cellIs" dxfId="1405" priority="306" operator="lessThan">
      <formula>E16</formula>
    </cfRule>
  </conditionalFormatting>
  <conditionalFormatting sqref="F17">
    <cfRule type="cellIs" dxfId="1404" priority="308" operator="lessThan">
      <formula>E17</formula>
    </cfRule>
    <cfRule type="cellIs" dxfId="1403" priority="309" operator="greaterThanOrEqual">
      <formula>E17</formula>
    </cfRule>
  </conditionalFormatting>
  <conditionalFormatting sqref="F17:F18">
    <cfRule type="cellIs" dxfId="1402" priority="307" operator="equal">
      <formula>0</formula>
    </cfRule>
  </conditionalFormatting>
  <conditionalFormatting sqref="F18">
    <cfRule type="cellIs" dxfId="1401" priority="318" operator="greaterThanOrEqual">
      <formula>E18</formula>
    </cfRule>
    <cfRule type="cellIs" dxfId="1400" priority="317" operator="lessThan">
      <formula>E18</formula>
    </cfRule>
  </conditionalFormatting>
  <conditionalFormatting sqref="F20">
    <cfRule type="cellIs" dxfId="1399" priority="271" operator="equal">
      <formula>0</formula>
    </cfRule>
    <cfRule type="cellIs" dxfId="1398" priority="272" operator="greaterThanOrEqual">
      <formula>E20</formula>
    </cfRule>
    <cfRule type="cellIs" dxfId="1397" priority="273" operator="lessThan">
      <formula>E20</formula>
    </cfRule>
  </conditionalFormatting>
  <conditionalFormatting sqref="F21">
    <cfRule type="cellIs" dxfId="1396" priority="302" operator="lessThan">
      <formula>E21</formula>
    </cfRule>
    <cfRule type="cellIs" dxfId="1395" priority="303" operator="greaterThanOrEqual">
      <formula>E21</formula>
    </cfRule>
  </conditionalFormatting>
  <conditionalFormatting sqref="F21:F22">
    <cfRule type="cellIs" dxfId="1394" priority="298" operator="equal">
      <formula>0</formula>
    </cfRule>
  </conditionalFormatting>
  <conditionalFormatting sqref="F22">
    <cfRule type="cellIs" dxfId="1393" priority="300" operator="greaterThanOrEqual">
      <formula>E22</formula>
    </cfRule>
    <cfRule type="cellIs" dxfId="1392" priority="299" operator="lessThan">
      <formula>E22</formula>
    </cfRule>
  </conditionalFormatting>
  <conditionalFormatting sqref="F24">
    <cfRule type="cellIs" dxfId="1391" priority="1300" operator="equal">
      <formula>0</formula>
    </cfRule>
    <cfRule type="cellIs" dxfId="1390" priority="1301" operator="greaterThanOrEqual">
      <formula>E24</formula>
    </cfRule>
    <cfRule type="cellIs" dxfId="1389" priority="1302" operator="lessThan">
      <formula>E24</formula>
    </cfRule>
  </conditionalFormatting>
  <conditionalFormatting sqref="F25">
    <cfRule type="cellIs" dxfId="1388" priority="1290" operator="greaterThanOrEqual">
      <formula>E25</formula>
    </cfRule>
    <cfRule type="cellIs" dxfId="1387" priority="1289" operator="lessThan">
      <formula>E25</formula>
    </cfRule>
    <cfRule type="cellIs" dxfId="1386" priority="1288" operator="equal">
      <formula>0</formula>
    </cfRule>
  </conditionalFormatting>
  <conditionalFormatting sqref="F26">
    <cfRule type="cellIs" dxfId="1385" priority="1293" operator="greaterThan">
      <formula>E26</formula>
    </cfRule>
    <cfRule type="cellIs" dxfId="1384" priority="1291" operator="equal">
      <formula>0</formula>
    </cfRule>
    <cfRule type="cellIs" dxfId="1383" priority="1292" operator="lessThanOrEqual">
      <formula>E26</formula>
    </cfRule>
  </conditionalFormatting>
  <conditionalFormatting sqref="F27:F30">
    <cfRule type="cellIs" dxfId="1382" priority="1277" operator="lessThan">
      <formula>$E27</formula>
    </cfRule>
    <cfRule type="cellIs" dxfId="1381" priority="1278" operator="greaterThanOrEqual">
      <formula>$E27</formula>
    </cfRule>
    <cfRule type="cellIs" dxfId="1380" priority="1276" operator="equal">
      <formula>0</formula>
    </cfRule>
  </conditionalFormatting>
  <conditionalFormatting sqref="F32">
    <cfRule type="cellIs" dxfId="1379" priority="1383" operator="greaterThanOrEqual">
      <formula>E32</formula>
    </cfRule>
    <cfRule type="cellIs" dxfId="1378" priority="1382" operator="lessThan">
      <formula>E32</formula>
    </cfRule>
  </conditionalFormatting>
  <conditionalFormatting sqref="F32:F33">
    <cfRule type="cellIs" dxfId="1377" priority="1381" operator="equal">
      <formula>0</formula>
    </cfRule>
  </conditionalFormatting>
  <conditionalFormatting sqref="F33">
    <cfRule type="cellIs" dxfId="1376" priority="1385" operator="lessThan">
      <formula>E33</formula>
    </cfRule>
    <cfRule type="cellIs" dxfId="1375" priority="1386" operator="greaterThanOrEqual">
      <formula>E33</formula>
    </cfRule>
  </conditionalFormatting>
  <conditionalFormatting sqref="F35">
    <cfRule type="cellIs" dxfId="1374" priority="1379" operator="lessThan">
      <formula>E35</formula>
    </cfRule>
    <cfRule type="cellIs" dxfId="1373" priority="1380" operator="greaterThanOrEqual">
      <formula>E35</formula>
    </cfRule>
  </conditionalFormatting>
  <conditionalFormatting sqref="F35:F36">
    <cfRule type="cellIs" dxfId="1372" priority="1372" operator="equal">
      <formula>0</formula>
    </cfRule>
  </conditionalFormatting>
  <conditionalFormatting sqref="F36">
    <cfRule type="cellIs" dxfId="1371" priority="1374" operator="greaterThanOrEqual">
      <formula>E36</formula>
    </cfRule>
    <cfRule type="cellIs" dxfId="1370" priority="1373" operator="lessThan">
      <formula>E36</formula>
    </cfRule>
  </conditionalFormatting>
  <conditionalFormatting sqref="F37">
    <cfRule type="cellIs" dxfId="1369" priority="1462" operator="equal">
      <formula>0</formula>
    </cfRule>
    <cfRule type="cellIs" dxfId="1368" priority="1463" operator="lessThan">
      <formula>$E37</formula>
    </cfRule>
    <cfRule type="cellIs" dxfId="1367" priority="1464" operator="greaterThanOrEqual">
      <formula>$E37</formula>
    </cfRule>
  </conditionalFormatting>
  <conditionalFormatting sqref="F38:F40">
    <cfRule type="cellIs" dxfId="1366" priority="1362" operator="greaterThanOrEqual">
      <formula>E38</formula>
    </cfRule>
    <cfRule type="cellIs" dxfId="1365" priority="1361" operator="lessThan">
      <formula>E38</formula>
    </cfRule>
    <cfRule type="cellIs" dxfId="1364" priority="1360" operator="equal">
      <formula>0</formula>
    </cfRule>
  </conditionalFormatting>
  <conditionalFormatting sqref="F46">
    <cfRule type="cellIs" dxfId="1363" priority="1456" operator="equal">
      <formula>0</formula>
    </cfRule>
    <cfRule type="cellIs" dxfId="1362" priority="1457" operator="lessThan">
      <formula>E46</formula>
    </cfRule>
    <cfRule type="cellIs" dxfId="1361" priority="1458" operator="greaterThanOrEqual">
      <formula>E46</formula>
    </cfRule>
  </conditionalFormatting>
  <conditionalFormatting sqref="F47:F51">
    <cfRule type="cellIs" dxfId="1360" priority="51" operator="greaterThanOrEqual">
      <formula>E47</formula>
    </cfRule>
    <cfRule type="cellIs" dxfId="1359" priority="50" operator="lessThan">
      <formula>E47</formula>
    </cfRule>
    <cfRule type="cellIs" dxfId="1358" priority="49" operator="equal">
      <formula>0</formula>
    </cfRule>
  </conditionalFormatting>
  <conditionalFormatting sqref="F50:F51">
    <cfRule type="cellIs" dxfId="1357" priority="13" operator="equal">
      <formula>0</formula>
    </cfRule>
    <cfRule type="cellIs" dxfId="1356" priority="15" operator="greaterThanOrEqual">
      <formula>E50</formula>
    </cfRule>
    <cfRule type="cellIs" dxfId="1355" priority="14" operator="lessThan">
      <formula>E50</formula>
    </cfRule>
  </conditionalFormatting>
  <conditionalFormatting sqref="F52:F53">
    <cfRule type="cellIs" dxfId="1354" priority="1356" operator="greaterThan">
      <formula>E52</formula>
    </cfRule>
    <cfRule type="cellIs" dxfId="1353" priority="1355" operator="lessThanOrEqual">
      <formula>E52</formula>
    </cfRule>
    <cfRule type="cellIs" dxfId="1352" priority="1354" operator="equal">
      <formula>0</formula>
    </cfRule>
  </conditionalFormatting>
  <conditionalFormatting sqref="F54">
    <cfRule type="cellIs" dxfId="1351" priority="1445" operator="lessThan">
      <formula>$E54</formula>
    </cfRule>
    <cfRule type="cellIs" dxfId="1350" priority="1444" operator="equal">
      <formula>0</formula>
    </cfRule>
    <cfRule type="cellIs" dxfId="1349" priority="1446" operator="greaterThanOrEqual">
      <formula>$E54</formula>
    </cfRule>
  </conditionalFormatting>
  <conditionalFormatting sqref="F55:F58">
    <cfRule type="cellIs" dxfId="1348" priority="1215" operator="greaterThanOrEqual">
      <formula>E55</formula>
    </cfRule>
    <cfRule type="cellIs" dxfId="1347" priority="1214" operator="lessThan">
      <formula>E55</formula>
    </cfRule>
    <cfRule type="cellIs" dxfId="1346" priority="1213" operator="equal">
      <formula>0</formula>
    </cfRule>
  </conditionalFormatting>
  <conditionalFormatting sqref="F59">
    <cfRule type="cellIs" dxfId="1345" priority="1435" operator="equal">
      <formula>0</formula>
    </cfRule>
    <cfRule type="cellIs" dxfId="1344" priority="1436" operator="lessThan">
      <formula>E59</formula>
    </cfRule>
    <cfRule type="cellIs" dxfId="1343" priority="1437" operator="greaterThanOrEqual">
      <formula>E59</formula>
    </cfRule>
  </conditionalFormatting>
  <conditionalFormatting sqref="F60:F63">
    <cfRule type="cellIs" dxfId="1342" priority="1185" operator="greaterThanOrEqual">
      <formula>E60</formula>
    </cfRule>
    <cfRule type="cellIs" dxfId="1341" priority="1184" operator="lessThan">
      <formula>E60</formula>
    </cfRule>
  </conditionalFormatting>
  <conditionalFormatting sqref="F60:F64">
    <cfRule type="cellIs" dxfId="1340" priority="1183" operator="equal">
      <formula>0</formula>
    </cfRule>
  </conditionalFormatting>
  <conditionalFormatting sqref="F64">
    <cfRule type="cellIs" dxfId="1339" priority="1395" operator="greaterThanOrEqual">
      <formula>E64</formula>
    </cfRule>
    <cfRule type="cellIs" dxfId="1338" priority="1394" operator="lessThan">
      <formula>E64</formula>
    </cfRule>
  </conditionalFormatting>
  <conditionalFormatting sqref="F65">
    <cfRule type="cellIs" dxfId="1337" priority="1427" operator="lessThan">
      <formula>$E65</formula>
    </cfRule>
    <cfRule type="cellIs" dxfId="1336" priority="1428" operator="greaterThanOrEqual">
      <formula>$E65</formula>
    </cfRule>
    <cfRule type="cellIs" dxfId="1335" priority="1426" operator="equal">
      <formula>0</formula>
    </cfRule>
  </conditionalFormatting>
  <conditionalFormatting sqref="F66:F69">
    <cfRule type="cellIs" dxfId="1334" priority="1202" operator="lessThan">
      <formula>E66</formula>
    </cfRule>
    <cfRule type="cellIs" dxfId="1333" priority="1203" operator="greaterThanOrEqual">
      <formula>E66</formula>
    </cfRule>
    <cfRule type="cellIs" dxfId="1332" priority="1201" operator="equal">
      <formula>0</formula>
    </cfRule>
  </conditionalFormatting>
  <conditionalFormatting sqref="F71">
    <cfRule type="cellIs" dxfId="1331" priority="1110" operator="equal">
      <formula>0</formula>
    </cfRule>
    <cfRule type="cellIs" dxfId="1330" priority="1111" operator="lessThan">
      <formula>E71</formula>
    </cfRule>
    <cfRule type="cellIs" dxfId="1329" priority="1112" operator="greaterThanOrEqual">
      <formula>E71</formula>
    </cfRule>
  </conditionalFormatting>
  <conditionalFormatting sqref="F73">
    <cfRule type="cellIs" dxfId="1328" priority="1109" operator="greaterThanOrEqual">
      <formula>E73</formula>
    </cfRule>
    <cfRule type="cellIs" dxfId="1327" priority="1108" operator="lessThan">
      <formula>E73</formula>
    </cfRule>
  </conditionalFormatting>
  <conditionalFormatting sqref="F73:F74">
    <cfRule type="cellIs" dxfId="1326" priority="1104" operator="equal">
      <formula>0</formula>
    </cfRule>
  </conditionalFormatting>
  <conditionalFormatting sqref="F74">
    <cfRule type="cellIs" dxfId="1325" priority="1105" operator="lessThan">
      <formula>E74</formula>
    </cfRule>
    <cfRule type="cellIs" dxfId="1324" priority="1106" operator="greaterThanOrEqual">
      <formula>E74</formula>
    </cfRule>
  </conditionalFormatting>
  <conditionalFormatting sqref="F75">
    <cfRule type="cellIs" dxfId="1323" priority="1416" operator="greaterThanOrEqual">
      <formula>$E75</formula>
    </cfRule>
    <cfRule type="cellIs" dxfId="1322" priority="1415" operator="lessThan">
      <formula>$E75</formula>
    </cfRule>
    <cfRule type="cellIs" dxfId="1321" priority="1414" operator="equal">
      <formula>0</formula>
    </cfRule>
  </conditionalFormatting>
  <conditionalFormatting sqref="F76:F79">
    <cfRule type="cellIs" dxfId="1320" priority="1329" operator="greaterThanOrEqual">
      <formula>E76</formula>
    </cfRule>
    <cfRule type="cellIs" dxfId="1319" priority="1328" operator="lessThan">
      <formula>E76</formula>
    </cfRule>
  </conditionalFormatting>
  <conditionalFormatting sqref="F76:F81">
    <cfRule type="cellIs" dxfId="1318" priority="1101" operator="equal">
      <formula>0</formula>
    </cfRule>
  </conditionalFormatting>
  <conditionalFormatting sqref="F80">
    <cfRule type="cellIs" dxfId="1317" priority="1114" operator="lessThan">
      <formula>E80</formula>
    </cfRule>
    <cfRule type="cellIs" dxfId="1316" priority="1115" operator="greaterThanOrEqual">
      <formula>E80</formula>
    </cfRule>
  </conditionalFormatting>
  <conditionalFormatting sqref="F81">
    <cfRule type="cellIs" dxfId="1315" priority="1103" operator="greaterThanOrEqual">
      <formula>E81</formula>
    </cfRule>
    <cfRule type="cellIs" dxfId="1314" priority="1102" operator="lessThan">
      <formula>E81</formula>
    </cfRule>
  </conditionalFormatting>
  <conditionalFormatting sqref="F82">
    <cfRule type="cellIs" dxfId="1313" priority="1306" operator="equal">
      <formula>0</formula>
    </cfRule>
    <cfRule type="cellIs" dxfId="1312" priority="1307" operator="lessThan">
      <formula>$E82</formula>
    </cfRule>
    <cfRule type="cellIs" dxfId="1311" priority="1308" operator="greaterThanOrEqual">
      <formula>$E82</formula>
    </cfRule>
  </conditionalFormatting>
  <conditionalFormatting sqref="F83:F86">
    <cfRule type="cellIs" dxfId="1310" priority="1191" operator="greaterThanOrEqual">
      <formula>E83</formula>
    </cfRule>
    <cfRule type="cellIs" dxfId="1309" priority="1189" operator="equal">
      <formula>0</formula>
    </cfRule>
    <cfRule type="cellIs" dxfId="1308" priority="1190" operator="lessThan">
      <formula>E83</formula>
    </cfRule>
  </conditionalFormatting>
  <conditionalFormatting sqref="F92">
    <cfRule type="cellIs" dxfId="1307" priority="1275" operator="greaterThanOrEqual">
      <formula>E92</formula>
    </cfRule>
    <cfRule type="cellIs" dxfId="1306" priority="1274" operator="lessThan">
      <formula>E92</formula>
    </cfRule>
    <cfRule type="cellIs" dxfId="1305" priority="1273" operator="equal">
      <formula>0</formula>
    </cfRule>
  </conditionalFormatting>
  <conditionalFormatting sqref="F93:F102">
    <cfRule type="cellIs" dxfId="1304" priority="1095" operator="equal">
      <formula>0</formula>
    </cfRule>
    <cfRule type="cellIs" dxfId="1303" priority="1096" operator="lessThan">
      <formula>E93</formula>
    </cfRule>
    <cfRule type="cellIs" dxfId="1302" priority="1097" operator="greaterThanOrEqual">
      <formula>E93</formula>
    </cfRule>
  </conditionalFormatting>
  <conditionalFormatting sqref="G7">
    <cfRule type="cellIs" dxfId="1301" priority="269" operator="equal">
      <formula>"Meta Conseguida"</formula>
    </cfRule>
    <cfRule type="cellIs" dxfId="1300" priority="268" operator="equal">
      <formula>"Introducir resultado"</formula>
    </cfRule>
    <cfRule type="cellIs" dxfId="1299" priority="270" operator="equal">
      <formula>"Meta non Conseguida"</formula>
    </cfRule>
  </conditionalFormatting>
  <conditionalFormatting sqref="G8">
    <cfRule type="cellIs" dxfId="1298" priority="294" operator="equal">
      <formula>"Ningunha Meta Alcanzada"</formula>
    </cfRule>
    <cfRule type="cellIs" dxfId="1297" priority="293" operator="equal">
      <formula>"Meta Parcialmente Alcanzada"</formula>
    </cfRule>
    <cfRule type="cellIs" dxfId="1296" priority="292" operator="equal">
      <formula>"Meta Totalmente Alcanzada"</formula>
    </cfRule>
  </conditionalFormatting>
  <conditionalFormatting sqref="G9:G10">
    <cfRule type="cellIs" dxfId="1295" priority="266" operator="equal">
      <formula>"Meta Conseguida"</formula>
    </cfRule>
    <cfRule type="cellIs" dxfId="1294" priority="265" operator="equal">
      <formula>"Introducir resultado"</formula>
    </cfRule>
    <cfRule type="cellIs" dxfId="1293" priority="267" operator="equal">
      <formula>"Meta non Conseguida"</formula>
    </cfRule>
  </conditionalFormatting>
  <conditionalFormatting sqref="G12">
    <cfRule type="cellIs" dxfId="1292" priority="282" operator="equal">
      <formula>"Ningunha Meta Alcanzada"</formula>
    </cfRule>
    <cfRule type="cellIs" dxfId="1291" priority="280" operator="equal">
      <formula>"Meta Totalmente Alcanzada"</formula>
    </cfRule>
    <cfRule type="cellIs" dxfId="1290" priority="281" operator="equal">
      <formula>"Meta Parcialmente Alcanzada"</formula>
    </cfRule>
  </conditionalFormatting>
  <conditionalFormatting sqref="G13:G14">
    <cfRule type="cellIs" dxfId="1289" priority="261" operator="equal">
      <formula>"Meta non Conseguida"</formula>
    </cfRule>
    <cfRule type="cellIs" dxfId="1288" priority="260" operator="equal">
      <formula>"Meta Conseguida"</formula>
    </cfRule>
  </conditionalFormatting>
  <conditionalFormatting sqref="G13:G15">
    <cfRule type="cellIs" dxfId="1287" priority="255" operator="equal">
      <formula>"Introducir resultado"</formula>
    </cfRule>
  </conditionalFormatting>
  <conditionalFormatting sqref="G15">
    <cfRule type="cellIs" dxfId="1286" priority="257" operator="equal">
      <formula>"Meta no Conseguida"</formula>
    </cfRule>
    <cfRule type="cellIs" dxfId="1285" priority="256" operator="equal">
      <formula>"Resultado Introducido"</formula>
    </cfRule>
  </conditionalFormatting>
  <conditionalFormatting sqref="G16">
    <cfRule type="cellIs" dxfId="1284" priority="319" operator="equal">
      <formula>"Meta Totalmente Alcanzada"</formula>
    </cfRule>
    <cfRule type="cellIs" dxfId="1283" priority="320" operator="equal">
      <formula>"Meta Parcialmente Alcanzada"</formula>
    </cfRule>
    <cfRule type="cellIs" dxfId="1282" priority="321" operator="equal">
      <formula>"Ningunha Meta Alcanzada"</formula>
    </cfRule>
  </conditionalFormatting>
  <conditionalFormatting sqref="G17:G18">
    <cfRule type="cellIs" dxfId="1281" priority="251" operator="equal">
      <formula>"Meta non Conseguida"</formula>
    </cfRule>
    <cfRule type="cellIs" dxfId="1280" priority="249" operator="equal">
      <formula>"Introducir resultado"</formula>
    </cfRule>
    <cfRule type="cellIs" dxfId="1279" priority="250" operator="equal">
      <formula>"Meta Conseguida"</formula>
    </cfRule>
  </conditionalFormatting>
  <conditionalFormatting sqref="G20">
    <cfRule type="cellIs" dxfId="1278" priority="274" operator="equal">
      <formula>"Meta Totalmente Alcanzada"</formula>
    </cfRule>
    <cfRule type="cellIs" dxfId="1277" priority="275" operator="equal">
      <formula>"Meta Parcialmente Alcanzada"</formula>
    </cfRule>
    <cfRule type="cellIs" dxfId="1276" priority="276" operator="equal">
      <formula>"Ningunha Meta Alcanzada"</formula>
    </cfRule>
  </conditionalFormatting>
  <conditionalFormatting sqref="G21:G22">
    <cfRule type="cellIs" dxfId="1275" priority="243" operator="equal">
      <formula>"Introducir resultado"</formula>
    </cfRule>
    <cfRule type="cellIs" dxfId="1274" priority="244" operator="equal">
      <formula>"Meta Conseguida"</formula>
    </cfRule>
    <cfRule type="cellIs" dxfId="1273" priority="245" operator="equal">
      <formula>"Meta non Conseguida"</formula>
    </cfRule>
  </conditionalFormatting>
  <conditionalFormatting sqref="G24">
    <cfRule type="cellIs" dxfId="1272" priority="1298" operator="equal">
      <formula>"Meta Parcialmente Alcanzada"</formula>
    </cfRule>
    <cfRule type="cellIs" dxfId="1271" priority="1297" operator="equal">
      <formula>"Meta Totalmente Alcanzada"</formula>
    </cfRule>
    <cfRule type="cellIs" dxfId="1270" priority="1299" operator="equal">
      <formula>"Ningunha Meta Alcanzada"</formula>
    </cfRule>
  </conditionalFormatting>
  <conditionalFormatting sqref="G25:G30">
    <cfRule type="cellIs" dxfId="1269" priority="1146" operator="equal">
      <formula>"Introducir resultado"</formula>
    </cfRule>
    <cfRule type="cellIs" dxfId="1268" priority="1148" operator="equal">
      <formula>"Meta non Conseguida"</formula>
    </cfRule>
    <cfRule type="cellIs" dxfId="1267" priority="1147" operator="equal">
      <formula>"Meta Conseguida"</formula>
    </cfRule>
  </conditionalFormatting>
  <conditionalFormatting sqref="G32:G33">
    <cfRule type="cellIs" dxfId="1266" priority="1145" operator="equal">
      <formula>"Meta non Conseguida"</formula>
    </cfRule>
    <cfRule type="cellIs" dxfId="1265" priority="1143" operator="equal">
      <formula>"Introducir resultado"</formula>
    </cfRule>
    <cfRule type="cellIs" dxfId="1264" priority="1144" operator="equal">
      <formula>"Meta Conseguida"</formula>
    </cfRule>
  </conditionalFormatting>
  <conditionalFormatting sqref="G35:G36">
    <cfRule type="cellIs" dxfId="1263" priority="1154" operator="equal">
      <formula>"Meta non Conseguida"</formula>
    </cfRule>
    <cfRule type="cellIs" dxfId="1262" priority="1153" operator="equal">
      <formula>"Meta Conseguida"</formula>
    </cfRule>
    <cfRule type="cellIs" dxfId="1261" priority="1152" operator="equal">
      <formula>"Introducir resultado"</formula>
    </cfRule>
  </conditionalFormatting>
  <conditionalFormatting sqref="G37">
    <cfRule type="cellIs" dxfId="1260" priority="1408" operator="equal">
      <formula>"Meta Totalmente Alcanzada"</formula>
    </cfRule>
    <cfRule type="cellIs" dxfId="1259" priority="1410" operator="equal">
      <formula>"Ningunha Meta Alcanzada"</formula>
    </cfRule>
    <cfRule type="cellIs" dxfId="1258" priority="1409" operator="equal">
      <formula>"Meta Parcialmente Alcanzada"</formula>
    </cfRule>
  </conditionalFormatting>
  <conditionalFormatting sqref="G38:G40">
    <cfRule type="cellIs" dxfId="1257" priority="1365" operator="equal">
      <formula>"Meta non Conseguida"</formula>
    </cfRule>
    <cfRule type="cellIs" dxfId="1256" priority="1364" operator="equal">
      <formula>"Meta Conseguida"</formula>
    </cfRule>
  </conditionalFormatting>
  <conditionalFormatting sqref="G38:G41">
    <cfRule type="cellIs" dxfId="1255" priority="1357" operator="equal">
      <formula>"Introducir resultado"</formula>
    </cfRule>
  </conditionalFormatting>
  <conditionalFormatting sqref="G41">
    <cfRule type="cellIs" dxfId="1254" priority="1358" operator="equal">
      <formula>"Indicador Completado"</formula>
    </cfRule>
    <cfRule type="cellIs" dxfId="1253" priority="1359" operator="equal">
      <formula>"Meta no Conseguida"</formula>
    </cfRule>
  </conditionalFormatting>
  <conditionalFormatting sqref="G46">
    <cfRule type="cellIs" dxfId="1252" priority="1407" operator="equal">
      <formula>"Ningunha Meta Alcanzada"</formula>
    </cfRule>
    <cfRule type="cellIs" dxfId="1251" priority="1406" operator="equal">
      <formula>"Meta Parcialmente Alcanzada"</formula>
    </cfRule>
    <cfRule type="cellIs" dxfId="1250" priority="1405" operator="equal">
      <formula>"Meta Totalmente Alcanzada"</formula>
    </cfRule>
  </conditionalFormatting>
  <conditionalFormatting sqref="G47">
    <cfRule type="cellIs" dxfId="1249" priority="1461" operator="equal">
      <formula>"Meta noN Conseguida"</formula>
    </cfRule>
  </conditionalFormatting>
  <conditionalFormatting sqref="G47:G53">
    <cfRule type="cellIs" dxfId="1248" priority="16" operator="equal">
      <formula>"Introducir resultado"</formula>
    </cfRule>
    <cfRule type="cellIs" dxfId="1247" priority="17" operator="equal">
      <formula>"Meta Conseguida"</formula>
    </cfRule>
  </conditionalFormatting>
  <conditionalFormatting sqref="G48:G53">
    <cfRule type="cellIs" dxfId="1246" priority="18" operator="equal">
      <formula>"Meta non Conseguida"</formula>
    </cfRule>
  </conditionalFormatting>
  <conditionalFormatting sqref="G54">
    <cfRule type="cellIs" dxfId="1245" priority="1403" operator="equal">
      <formula>"Meta Parcialmente Alcanzada"</formula>
    </cfRule>
    <cfRule type="cellIs" dxfId="1244" priority="1404" operator="equal">
      <formula>"Ningunha Meta Alcanzada"</formula>
    </cfRule>
    <cfRule type="cellIs" dxfId="1243" priority="1402" operator="equal">
      <formula>"Meta Totalmente Alcanzada"</formula>
    </cfRule>
  </conditionalFormatting>
  <conditionalFormatting sqref="G55:G58">
    <cfRule type="cellIs" dxfId="1242" priority="1413" operator="equal">
      <formula>"Meta non Conseguida"</formula>
    </cfRule>
    <cfRule type="cellIs" dxfId="1241" priority="1412" operator="equal">
      <formula>"Meta Conseguida"</formula>
    </cfRule>
    <cfRule type="cellIs" dxfId="1240" priority="1411" operator="equal">
      <formula>"Introducir resultado"</formula>
    </cfRule>
  </conditionalFormatting>
  <conditionalFormatting sqref="G59">
    <cfRule type="cellIs" dxfId="1239" priority="1440" operator="equal">
      <formula>"Ningunha Meta Alcanzada"</formula>
    </cfRule>
    <cfRule type="cellIs" dxfId="1238" priority="1438" operator="equal">
      <formula>"Meta Totalmente Alcanzada"</formula>
    </cfRule>
    <cfRule type="cellIs" dxfId="1237" priority="1439" operator="equal">
      <formula>"Meta Parcialmente Alcanzada"</formula>
    </cfRule>
  </conditionalFormatting>
  <conditionalFormatting sqref="G60:G64">
    <cfRule type="cellIs" dxfId="1236" priority="1138" operator="equal">
      <formula>"Meta Conseguida"</formula>
    </cfRule>
    <cfRule type="cellIs" dxfId="1235" priority="1137" operator="equal">
      <formula>"Introducir resultado"</formula>
    </cfRule>
    <cfRule type="cellIs" dxfId="1234" priority="1139" operator="equal">
      <formula>"Meta non Conseguida"</formula>
    </cfRule>
  </conditionalFormatting>
  <conditionalFormatting sqref="G65">
    <cfRule type="cellIs" dxfId="1233" priority="1431" operator="equal">
      <formula>"Ningunha Meta Alcanzada"</formula>
    </cfRule>
    <cfRule type="cellIs" dxfId="1232" priority="1430" operator="equal">
      <formula>"Meta Parcialmente Alcanzada"</formula>
    </cfRule>
    <cfRule type="cellIs" dxfId="1231" priority="1429" operator="equal">
      <formula>"Meta Totalmente Alcanzada"</formula>
    </cfRule>
  </conditionalFormatting>
  <conditionalFormatting sqref="G66:G69">
    <cfRule type="cellIs" dxfId="1230" priority="1352" operator="equal">
      <formula>"Meta Conseguida"</formula>
    </cfRule>
    <cfRule type="cellIs" dxfId="1229" priority="1353" operator="equal">
      <formula>"Meta non Conseguida"</formula>
    </cfRule>
  </conditionalFormatting>
  <conditionalFormatting sqref="G66:G74">
    <cfRule type="cellIs" dxfId="1228" priority="1122" operator="equal">
      <formula>"Introducir resultado"</formula>
    </cfRule>
  </conditionalFormatting>
  <conditionalFormatting sqref="G70">
    <cfRule type="cellIs" dxfId="1227" priority="1135" operator="equal">
      <formula>"Indicador Completado"</formula>
    </cfRule>
    <cfRule type="cellIs" dxfId="1226" priority="1136" operator="equal">
      <formula>"Meta no Conseguida"</formula>
    </cfRule>
  </conditionalFormatting>
  <conditionalFormatting sqref="G71">
    <cfRule type="cellIs" dxfId="1225" priority="1129" operator="equal">
      <formula>"Meta Conseguida"</formula>
    </cfRule>
    <cfRule type="cellIs" dxfId="1224" priority="1130" operator="equal">
      <formula>"Meta non Conseguida"</formula>
    </cfRule>
  </conditionalFormatting>
  <conditionalFormatting sqref="G72">
    <cfRule type="cellIs" dxfId="1223" priority="1133" operator="equal">
      <formula>"Meta no Conseguida"</formula>
    </cfRule>
    <cfRule type="cellIs" dxfId="1222" priority="1132" operator="equal">
      <formula>"Indicador Completado"</formula>
    </cfRule>
  </conditionalFormatting>
  <conditionalFormatting sqref="G73:G74">
    <cfRule type="cellIs" dxfId="1221" priority="1123" operator="equal">
      <formula>"Meta Conseguida"</formula>
    </cfRule>
    <cfRule type="cellIs" dxfId="1220" priority="1124" operator="equal">
      <formula>"Meta non Conseguida"</formula>
    </cfRule>
  </conditionalFormatting>
  <conditionalFormatting sqref="G75">
    <cfRule type="cellIs" dxfId="1219" priority="1418" operator="equal">
      <formula>"Meta Parcialmente Alcanzada"</formula>
    </cfRule>
    <cfRule type="cellIs" dxfId="1218" priority="1417" operator="equal">
      <formula>"Meta Totalmente Alcanzada"</formula>
    </cfRule>
    <cfRule type="cellIs" dxfId="1217" priority="1419" operator="equal">
      <formula>"Ningunha Meta Alcanzada"</formula>
    </cfRule>
  </conditionalFormatting>
  <conditionalFormatting sqref="G76:G81">
    <cfRule type="cellIs" dxfId="1216" priority="1118" operator="equal">
      <formula>"Meta non Conseguida"</formula>
    </cfRule>
    <cfRule type="cellIs" dxfId="1215" priority="1116" operator="equal">
      <formula>"Introducir resultado"</formula>
    </cfRule>
    <cfRule type="cellIs" dxfId="1214" priority="1117" operator="equal">
      <formula>"Meta Conseguida"</formula>
    </cfRule>
  </conditionalFormatting>
  <conditionalFormatting sqref="G82">
    <cfRule type="cellIs" dxfId="1213" priority="1309" operator="equal">
      <formula>"Meta Totalmente Alcanzada"</formula>
    </cfRule>
    <cfRule type="cellIs" dxfId="1212" priority="1310" operator="equal">
      <formula>"Meta Parcialmente Alcanzada"</formula>
    </cfRule>
    <cfRule type="cellIs" dxfId="1211" priority="1311" operator="equal">
      <formula>"Ningunha Meta Alcanzada"</formula>
    </cfRule>
  </conditionalFormatting>
  <conditionalFormatting sqref="G83:G86">
    <cfRule type="cellIs" dxfId="1210" priority="1304" operator="equal">
      <formula>"Meta Conseguida"</formula>
    </cfRule>
    <cfRule type="cellIs" dxfId="1209" priority="1305" operator="equal">
      <formula>"Meta non Conseguida"</formula>
    </cfRule>
  </conditionalFormatting>
  <conditionalFormatting sqref="G83:G88">
    <cfRule type="cellIs" dxfId="1208" priority="1098" operator="equal">
      <formula>"Introducir resultado"</formula>
    </cfRule>
  </conditionalFormatting>
  <conditionalFormatting sqref="G87:G88">
    <cfRule type="cellIs" dxfId="1207" priority="1100" operator="equal">
      <formula>"Meta no Conseguida"</formula>
    </cfRule>
    <cfRule type="cellIs" dxfId="1206" priority="1099" operator="equal">
      <formula>"Indicador Completado"</formula>
    </cfRule>
  </conditionalFormatting>
  <conditionalFormatting sqref="G92">
    <cfRule type="cellIs" dxfId="1205" priority="1270" operator="equal">
      <formula>"Meta Totalmente Alcanzada"</formula>
    </cfRule>
    <cfRule type="cellIs" dxfId="1204" priority="1271" operator="equal">
      <formula>"Meta Parcialmente Alcanzada"</formula>
    </cfRule>
    <cfRule type="cellIs" dxfId="1203" priority="1272" operator="equal">
      <formula>"Ningunha Meta Alcanzada"</formula>
    </cfRule>
  </conditionalFormatting>
  <conditionalFormatting sqref="G93:G102">
    <cfRule type="cellIs" dxfId="1202" priority="1092" operator="equal">
      <formula>"Introducir resultado"</formula>
    </cfRule>
    <cfRule type="cellIs" dxfId="1201" priority="1093" operator="equal">
      <formula>"Meta Conseguida"</formula>
    </cfRule>
    <cfRule type="cellIs" dxfId="1200" priority="1094" operator="equal">
      <formula>"Meta non Conseguida"</formula>
    </cfRule>
  </conditionalFormatting>
  <conditionalFormatting sqref="J7">
    <cfRule type="cellIs" dxfId="1199" priority="241" operator="lessThan">
      <formula>I7</formula>
    </cfRule>
    <cfRule type="cellIs" dxfId="1198" priority="242" operator="greaterThanOrEqual">
      <formula>I7</formula>
    </cfRule>
    <cfRule type="cellIs" dxfId="1197" priority="240" operator="equal">
      <formula>0</formula>
    </cfRule>
  </conditionalFormatting>
  <conditionalFormatting sqref="J8">
    <cfRule type="cellIs" dxfId="1196" priority="214" operator="greaterThanOrEqual">
      <formula>I8</formula>
    </cfRule>
    <cfRule type="cellIs" dxfId="1195" priority="215" operator="lessThan">
      <formula>I8</formula>
    </cfRule>
    <cfRule type="cellIs" dxfId="1194" priority="213" operator="equal">
      <formula>0</formula>
    </cfRule>
  </conditionalFormatting>
  <conditionalFormatting sqref="J9">
    <cfRule type="cellIs" dxfId="1193" priority="229" operator="lessThan">
      <formula>I9</formula>
    </cfRule>
    <cfRule type="cellIs" dxfId="1192" priority="230" operator="greaterThanOrEqual">
      <formula>I9</formula>
    </cfRule>
  </conditionalFormatting>
  <conditionalFormatting sqref="J9:J11">
    <cfRule type="cellIs" dxfId="1191" priority="88" operator="equal">
      <formula>0</formula>
    </cfRule>
  </conditionalFormatting>
  <conditionalFormatting sqref="J10">
    <cfRule type="cellIs" dxfId="1190" priority="89" operator="lessThan">
      <formula>I10</formula>
    </cfRule>
    <cfRule type="cellIs" dxfId="1189" priority="90" operator="greaterThanOrEqual">
      <formula>I10</formula>
    </cfRule>
  </conditionalFormatting>
  <conditionalFormatting sqref="J11">
    <cfRule type="cellIs" dxfId="1188" priority="233" operator="greaterThanOrEqual">
      <formula>$E11</formula>
    </cfRule>
    <cfRule type="cellIs" dxfId="1187" priority="232" operator="lessThan">
      <formula>$E11</formula>
    </cfRule>
  </conditionalFormatting>
  <conditionalFormatting sqref="J12">
    <cfRule type="cellIs" dxfId="1186" priority="205" operator="greaterThanOrEqual">
      <formula>I12</formula>
    </cfRule>
    <cfRule type="cellIs" dxfId="1185" priority="204" operator="equal">
      <formula>0</formula>
    </cfRule>
    <cfRule type="cellIs" dxfId="1184" priority="206" operator="lessThan">
      <formula>I12</formula>
    </cfRule>
  </conditionalFormatting>
  <conditionalFormatting sqref="J13">
    <cfRule type="cellIs" dxfId="1183" priority="212" operator="greaterThanOrEqual">
      <formula>I13</formula>
    </cfRule>
    <cfRule type="cellIs" dxfId="1182" priority="211" operator="lessThan">
      <formula>I13</formula>
    </cfRule>
  </conditionalFormatting>
  <conditionalFormatting sqref="J13:J15">
    <cfRule type="cellIs" dxfId="1181" priority="94" operator="equal">
      <formula>0</formula>
    </cfRule>
  </conditionalFormatting>
  <conditionalFormatting sqref="J14">
    <cfRule type="cellIs" dxfId="1180" priority="96" operator="greaterThanOrEqual">
      <formula>I14</formula>
    </cfRule>
    <cfRule type="cellIs" dxfId="1179" priority="95" operator="lessThan">
      <formula>I14</formula>
    </cfRule>
  </conditionalFormatting>
  <conditionalFormatting sqref="J16">
    <cfRule type="cellIs" dxfId="1178" priority="222" operator="equal">
      <formula>0</formula>
    </cfRule>
    <cfRule type="cellIs" dxfId="1177" priority="224" operator="lessThan">
      <formula>I16</formula>
    </cfRule>
    <cfRule type="cellIs" dxfId="1176" priority="223" operator="greaterThanOrEqual">
      <formula>I16</formula>
    </cfRule>
  </conditionalFormatting>
  <conditionalFormatting sqref="J17">
    <cfRule type="cellIs" dxfId="1175" priority="227" operator="greaterThanOrEqual">
      <formula>I17</formula>
    </cfRule>
    <cfRule type="cellIs" dxfId="1174" priority="226" operator="lessThan">
      <formula>I17</formula>
    </cfRule>
  </conditionalFormatting>
  <conditionalFormatting sqref="J17:J18">
    <cfRule type="cellIs" dxfId="1173" priority="82" operator="equal">
      <formula>0</formula>
    </cfRule>
  </conditionalFormatting>
  <conditionalFormatting sqref="J18">
    <cfRule type="cellIs" dxfId="1172" priority="84" operator="greaterThanOrEqual">
      <formula>I18</formula>
    </cfRule>
    <cfRule type="cellIs" dxfId="1171" priority="83" operator="lessThan">
      <formula>I18</formula>
    </cfRule>
  </conditionalFormatting>
  <conditionalFormatting sqref="J20">
    <cfRule type="cellIs" dxfId="1170" priority="200" operator="lessThan">
      <formula>I20</formula>
    </cfRule>
    <cfRule type="cellIs" dxfId="1169" priority="199" operator="greaterThanOrEqual">
      <formula>I20</formula>
    </cfRule>
    <cfRule type="cellIs" dxfId="1168" priority="198" operator="equal">
      <formula>0</formula>
    </cfRule>
  </conditionalFormatting>
  <conditionalFormatting sqref="J21">
    <cfRule type="cellIs" dxfId="1167" priority="220" operator="lessThan">
      <formula>I21</formula>
    </cfRule>
    <cfRule type="cellIs" dxfId="1166" priority="221" operator="greaterThanOrEqual">
      <formula>I21</formula>
    </cfRule>
  </conditionalFormatting>
  <conditionalFormatting sqref="J21:J22">
    <cfRule type="cellIs" dxfId="1165" priority="76" operator="equal">
      <formula>0</formula>
    </cfRule>
  </conditionalFormatting>
  <conditionalFormatting sqref="J22">
    <cfRule type="cellIs" dxfId="1164" priority="77" operator="lessThan">
      <formula>I22</formula>
    </cfRule>
    <cfRule type="cellIs" dxfId="1163" priority="78" operator="greaterThanOrEqual">
      <formula>I22</formula>
    </cfRule>
  </conditionalFormatting>
  <conditionalFormatting sqref="J24">
    <cfRule type="cellIs" dxfId="1162" priority="918" operator="equal">
      <formula>0</formula>
    </cfRule>
    <cfRule type="cellIs" dxfId="1161" priority="919" operator="greaterThanOrEqual">
      <formula>I24</formula>
    </cfRule>
    <cfRule type="cellIs" dxfId="1160" priority="920" operator="lessThan">
      <formula>I24</formula>
    </cfRule>
  </conditionalFormatting>
  <conditionalFormatting sqref="J25">
    <cfRule type="cellIs" dxfId="1159" priority="908" operator="greaterThanOrEqual">
      <formula>I25</formula>
    </cfRule>
    <cfRule type="cellIs" dxfId="1158" priority="906" operator="equal">
      <formula>0</formula>
    </cfRule>
    <cfRule type="cellIs" dxfId="1157" priority="907" operator="lessThan">
      <formula>I25</formula>
    </cfRule>
  </conditionalFormatting>
  <conditionalFormatting sqref="J26">
    <cfRule type="cellIs" dxfId="1156" priority="911" operator="greaterThan">
      <formula>I26</formula>
    </cfRule>
    <cfRule type="cellIs" dxfId="1155" priority="910" operator="lessThanOrEqual">
      <formula>I26</formula>
    </cfRule>
    <cfRule type="cellIs" dxfId="1154" priority="909" operator="equal">
      <formula>0</formula>
    </cfRule>
  </conditionalFormatting>
  <conditionalFormatting sqref="J27:J30">
    <cfRule type="cellIs" dxfId="1153" priority="895" operator="lessThan">
      <formula>$E27</formula>
    </cfRule>
    <cfRule type="cellIs" dxfId="1152" priority="896" operator="greaterThanOrEqual">
      <formula>$E27</formula>
    </cfRule>
    <cfRule type="cellIs" dxfId="1151" priority="894" operator="equal">
      <formula>0</formula>
    </cfRule>
  </conditionalFormatting>
  <conditionalFormatting sqref="J32">
    <cfRule type="cellIs" dxfId="1150" priority="1000" operator="lessThan">
      <formula>I32</formula>
    </cfRule>
    <cfRule type="cellIs" dxfId="1149" priority="1001" operator="greaterThanOrEqual">
      <formula>I32</formula>
    </cfRule>
  </conditionalFormatting>
  <conditionalFormatting sqref="J32:J33">
    <cfRule type="cellIs" dxfId="1148" priority="999" operator="equal">
      <formula>0</formula>
    </cfRule>
  </conditionalFormatting>
  <conditionalFormatting sqref="J33">
    <cfRule type="cellIs" dxfId="1147" priority="1004" operator="greaterThanOrEqual">
      <formula>I33</formula>
    </cfRule>
    <cfRule type="cellIs" dxfId="1146" priority="1003" operator="lessThan">
      <formula>I33</formula>
    </cfRule>
  </conditionalFormatting>
  <conditionalFormatting sqref="J35">
    <cfRule type="cellIs" dxfId="1145" priority="997" operator="lessThan">
      <formula>I35</formula>
    </cfRule>
    <cfRule type="cellIs" dxfId="1144" priority="998" operator="greaterThanOrEqual">
      <formula>I35</formula>
    </cfRule>
  </conditionalFormatting>
  <conditionalFormatting sqref="J35:J36">
    <cfRule type="cellIs" dxfId="1143" priority="990" operator="equal">
      <formula>0</formula>
    </cfRule>
  </conditionalFormatting>
  <conditionalFormatting sqref="J36">
    <cfRule type="cellIs" dxfId="1142" priority="992" operator="greaterThanOrEqual">
      <formula>I36</formula>
    </cfRule>
    <cfRule type="cellIs" dxfId="1141" priority="991" operator="lessThan">
      <formula>I36</formula>
    </cfRule>
  </conditionalFormatting>
  <conditionalFormatting sqref="J37">
    <cfRule type="cellIs" dxfId="1140" priority="1081" operator="lessThan">
      <formula>$E37</formula>
    </cfRule>
    <cfRule type="cellIs" dxfId="1139" priority="1080" operator="equal">
      <formula>0</formula>
    </cfRule>
    <cfRule type="cellIs" dxfId="1138" priority="1082" operator="greaterThanOrEqual">
      <formula>$E37</formula>
    </cfRule>
  </conditionalFormatting>
  <conditionalFormatting sqref="J38:J40">
    <cfRule type="cellIs" dxfId="1137" priority="978" operator="equal">
      <formula>0</formula>
    </cfRule>
    <cfRule type="cellIs" dxfId="1136" priority="980" operator="greaterThanOrEqual">
      <formula>I38</formula>
    </cfRule>
    <cfRule type="cellIs" dxfId="1135" priority="979" operator="lessThan">
      <formula>I38</formula>
    </cfRule>
  </conditionalFormatting>
  <conditionalFormatting sqref="J46">
    <cfRule type="cellIs" dxfId="1134" priority="1074" operator="equal">
      <formula>0</formula>
    </cfRule>
    <cfRule type="cellIs" dxfId="1133" priority="1075" operator="lessThan">
      <formula>I46</formula>
    </cfRule>
    <cfRule type="cellIs" dxfId="1132" priority="1076" operator="greaterThanOrEqual">
      <formula>I46</formula>
    </cfRule>
  </conditionalFormatting>
  <conditionalFormatting sqref="J47:J51">
    <cfRule type="cellIs" dxfId="1131" priority="45" operator="greaterThanOrEqual">
      <formula>I47</formula>
    </cfRule>
    <cfRule type="cellIs" dxfId="1130" priority="44" operator="lessThan">
      <formula>I47</formula>
    </cfRule>
    <cfRule type="cellIs" dxfId="1129" priority="43" operator="equal">
      <formula>0</formula>
    </cfRule>
  </conditionalFormatting>
  <conditionalFormatting sqref="J50:J51">
    <cfRule type="cellIs" dxfId="1128" priority="7" operator="equal">
      <formula>0</formula>
    </cfRule>
    <cfRule type="cellIs" dxfId="1127" priority="9" operator="greaterThanOrEqual">
      <formula>I50</formula>
    </cfRule>
    <cfRule type="cellIs" dxfId="1126" priority="8" operator="lessThan">
      <formula>I50</formula>
    </cfRule>
  </conditionalFormatting>
  <conditionalFormatting sqref="J52:J53">
    <cfRule type="cellIs" dxfId="1125" priority="972" operator="equal">
      <formula>0</formula>
    </cfRule>
    <cfRule type="cellIs" dxfId="1124" priority="974" operator="greaterThan">
      <formula>I52</formula>
    </cfRule>
    <cfRule type="cellIs" dxfId="1123" priority="973" operator="lessThanOrEqual">
      <formula>I52</formula>
    </cfRule>
  </conditionalFormatting>
  <conditionalFormatting sqref="J54">
    <cfRule type="cellIs" dxfId="1122" priority="1064" operator="greaterThanOrEqual">
      <formula>$E54</formula>
    </cfRule>
    <cfRule type="cellIs" dxfId="1121" priority="1063" operator="lessThan">
      <formula>$E54</formula>
    </cfRule>
    <cfRule type="cellIs" dxfId="1120" priority="1062" operator="equal">
      <formula>0</formula>
    </cfRule>
  </conditionalFormatting>
  <conditionalFormatting sqref="J55:J58">
    <cfRule type="cellIs" dxfId="1119" priority="832" operator="lessThan">
      <formula>I55</formula>
    </cfRule>
    <cfRule type="cellIs" dxfId="1118" priority="833" operator="greaterThanOrEqual">
      <formula>I55</formula>
    </cfRule>
    <cfRule type="cellIs" dxfId="1117" priority="831" operator="equal">
      <formula>0</formula>
    </cfRule>
  </conditionalFormatting>
  <conditionalFormatting sqref="J59">
    <cfRule type="cellIs" dxfId="1116" priority="1055" operator="greaterThanOrEqual">
      <formula>I59</formula>
    </cfRule>
    <cfRule type="cellIs" dxfId="1115" priority="1053" operator="equal">
      <formula>0</formula>
    </cfRule>
    <cfRule type="cellIs" dxfId="1114" priority="1054" operator="lessThan">
      <formula>I59</formula>
    </cfRule>
  </conditionalFormatting>
  <conditionalFormatting sqref="J60:J63">
    <cfRule type="cellIs" dxfId="1113" priority="803" operator="greaterThanOrEqual">
      <formula>I60</formula>
    </cfRule>
    <cfRule type="cellIs" dxfId="1112" priority="802" operator="lessThan">
      <formula>I60</formula>
    </cfRule>
  </conditionalFormatting>
  <conditionalFormatting sqref="J60:J64">
    <cfRule type="cellIs" dxfId="1111" priority="801" operator="equal">
      <formula>0</formula>
    </cfRule>
  </conditionalFormatting>
  <conditionalFormatting sqref="J64">
    <cfRule type="cellIs" dxfId="1110" priority="1012" operator="lessThan">
      <formula>I64</formula>
    </cfRule>
    <cfRule type="cellIs" dxfId="1109" priority="1013" operator="greaterThanOrEqual">
      <formula>I64</formula>
    </cfRule>
  </conditionalFormatting>
  <conditionalFormatting sqref="J65">
    <cfRule type="cellIs" dxfId="1108" priority="1044" operator="equal">
      <formula>0</formula>
    </cfRule>
    <cfRule type="cellIs" dxfId="1107" priority="1045" operator="lessThan">
      <formula>$E65</formula>
    </cfRule>
    <cfRule type="cellIs" dxfId="1106" priority="1046" operator="greaterThanOrEqual">
      <formula>$E65</formula>
    </cfRule>
  </conditionalFormatting>
  <conditionalFormatting sqref="J66:J69">
    <cfRule type="cellIs" dxfId="1105" priority="819" operator="equal">
      <formula>0</formula>
    </cfRule>
    <cfRule type="cellIs" dxfId="1104" priority="821" operator="greaterThanOrEqual">
      <formula>I66</formula>
    </cfRule>
    <cfRule type="cellIs" dxfId="1103" priority="820" operator="lessThan">
      <formula>I66</formula>
    </cfRule>
  </conditionalFormatting>
  <conditionalFormatting sqref="J71">
    <cfRule type="cellIs" dxfId="1102" priority="728" operator="equal">
      <formula>0</formula>
    </cfRule>
    <cfRule type="cellIs" dxfId="1101" priority="730" operator="greaterThanOrEqual">
      <formula>I71</formula>
    </cfRule>
    <cfRule type="cellIs" dxfId="1100" priority="729" operator="lessThan">
      <formula>I71</formula>
    </cfRule>
  </conditionalFormatting>
  <conditionalFormatting sqref="J73:J74">
    <cfRule type="cellIs" dxfId="1099" priority="723" operator="lessThan">
      <formula>I73</formula>
    </cfRule>
    <cfRule type="cellIs" dxfId="1098" priority="722" operator="equal">
      <formula>0</formula>
    </cfRule>
    <cfRule type="cellIs" dxfId="1097" priority="724" operator="greaterThanOrEqual">
      <formula>I73</formula>
    </cfRule>
  </conditionalFormatting>
  <conditionalFormatting sqref="J75">
    <cfRule type="cellIs" dxfId="1096" priority="1032" operator="equal">
      <formula>0</formula>
    </cfRule>
    <cfRule type="cellIs" dxfId="1095" priority="1034" operator="greaterThanOrEqual">
      <formula>$E75</formula>
    </cfRule>
    <cfRule type="cellIs" dxfId="1094" priority="1033" operator="lessThan">
      <formula>$E75</formula>
    </cfRule>
  </conditionalFormatting>
  <conditionalFormatting sqref="J76:J79">
    <cfRule type="cellIs" dxfId="1093" priority="946" operator="lessThan">
      <formula>I76</formula>
    </cfRule>
    <cfRule type="cellIs" dxfId="1092" priority="947" operator="greaterThanOrEqual">
      <formula>I76</formula>
    </cfRule>
  </conditionalFormatting>
  <conditionalFormatting sqref="J76:J81">
    <cfRule type="cellIs" dxfId="1091" priority="719" operator="equal">
      <formula>0</formula>
    </cfRule>
  </conditionalFormatting>
  <conditionalFormatting sqref="J80">
    <cfRule type="cellIs" dxfId="1090" priority="732" operator="lessThan">
      <formula>I80</formula>
    </cfRule>
    <cfRule type="cellIs" dxfId="1089" priority="733" operator="greaterThanOrEqual">
      <formula>I80</formula>
    </cfRule>
  </conditionalFormatting>
  <conditionalFormatting sqref="J81">
    <cfRule type="cellIs" dxfId="1088" priority="721" operator="greaterThanOrEqual">
      <formula>I81</formula>
    </cfRule>
    <cfRule type="cellIs" dxfId="1087" priority="720" operator="lessThan">
      <formula>I81</formula>
    </cfRule>
  </conditionalFormatting>
  <conditionalFormatting sqref="J82">
    <cfRule type="cellIs" dxfId="1086" priority="924" operator="equal">
      <formula>0</formula>
    </cfRule>
    <cfRule type="cellIs" dxfId="1085" priority="926" operator="greaterThanOrEqual">
      <formula>$E82</formula>
    </cfRule>
    <cfRule type="cellIs" dxfId="1084" priority="925" operator="lessThan">
      <formula>$E82</formula>
    </cfRule>
  </conditionalFormatting>
  <conditionalFormatting sqref="J83:J86">
    <cfRule type="cellIs" dxfId="1083" priority="807" operator="equal">
      <formula>0</formula>
    </cfRule>
    <cfRule type="cellIs" dxfId="1082" priority="808" operator="lessThan">
      <formula>I83</formula>
    </cfRule>
    <cfRule type="cellIs" dxfId="1081" priority="809" operator="greaterThanOrEqual">
      <formula>I83</formula>
    </cfRule>
  </conditionalFormatting>
  <conditionalFormatting sqref="J92">
    <cfRule type="cellIs" dxfId="1080" priority="891" operator="equal">
      <formula>0</formula>
    </cfRule>
    <cfRule type="cellIs" dxfId="1079" priority="893" operator="greaterThanOrEqual">
      <formula>I92</formula>
    </cfRule>
    <cfRule type="cellIs" dxfId="1078" priority="892" operator="lessThan">
      <formula>I92</formula>
    </cfRule>
  </conditionalFormatting>
  <conditionalFormatting sqref="J93:J102">
    <cfRule type="cellIs" dxfId="1077" priority="713" operator="equal">
      <formula>0</formula>
    </cfRule>
    <cfRule type="cellIs" dxfId="1076" priority="715" operator="greaterThanOrEqual">
      <formula>I93</formula>
    </cfRule>
    <cfRule type="cellIs" dxfId="1075" priority="714" operator="lessThan">
      <formula>I93</formula>
    </cfRule>
  </conditionalFormatting>
  <conditionalFormatting sqref="K7">
    <cfRule type="cellIs" dxfId="1074" priority="195" operator="equal">
      <formula>"Introducir resultado"</formula>
    </cfRule>
    <cfRule type="cellIs" dxfId="1073" priority="196" operator="equal">
      <formula>"Meta Conseguida"</formula>
    </cfRule>
    <cfRule type="cellIs" dxfId="1072" priority="197" operator="equal">
      <formula>"Meta non Conseguida"</formula>
    </cfRule>
  </conditionalFormatting>
  <conditionalFormatting sqref="K8">
    <cfRule type="cellIs" dxfId="1071" priority="218" operator="equal">
      <formula>"Ningunha Meta Alcanzada"</formula>
    </cfRule>
    <cfRule type="cellIs" dxfId="1070" priority="217" operator="equal">
      <formula>"Meta Parcialmente Alcanzada"</formula>
    </cfRule>
    <cfRule type="cellIs" dxfId="1069" priority="216" operator="equal">
      <formula>"Meta Totalmente Alcanzada"</formula>
    </cfRule>
  </conditionalFormatting>
  <conditionalFormatting sqref="K9:K10">
    <cfRule type="cellIs" dxfId="1068" priority="194" operator="equal">
      <formula>"Meta non Conseguida"</formula>
    </cfRule>
    <cfRule type="cellIs" dxfId="1067" priority="192" operator="equal">
      <formula>"Introducir resultado"</formula>
    </cfRule>
    <cfRule type="cellIs" dxfId="1066" priority="193" operator="equal">
      <formula>"Meta Conseguida"</formula>
    </cfRule>
  </conditionalFormatting>
  <conditionalFormatting sqref="K12">
    <cfRule type="cellIs" dxfId="1065" priority="209" operator="equal">
      <formula>"Ningunha Meta Alcanzada"</formula>
    </cfRule>
    <cfRule type="cellIs" dxfId="1064" priority="208" operator="equal">
      <formula>"Meta Parcialmente Alcanzada"</formula>
    </cfRule>
    <cfRule type="cellIs" dxfId="1063" priority="207" operator="equal">
      <formula>"Meta Totalmente Alcanzada"</formula>
    </cfRule>
  </conditionalFormatting>
  <conditionalFormatting sqref="K13:K14">
    <cfRule type="cellIs" dxfId="1062" priority="188" operator="equal">
      <formula>"Meta non Conseguida"</formula>
    </cfRule>
    <cfRule type="cellIs" dxfId="1061" priority="187" operator="equal">
      <formula>"Meta Conseguida"</formula>
    </cfRule>
  </conditionalFormatting>
  <conditionalFormatting sqref="K13:K15">
    <cfRule type="cellIs" dxfId="1060" priority="182" operator="equal">
      <formula>"Introducir resultado"</formula>
    </cfRule>
  </conditionalFormatting>
  <conditionalFormatting sqref="K15">
    <cfRule type="cellIs" dxfId="1059" priority="184" operator="equal">
      <formula>"Meta no Conseguida"</formula>
    </cfRule>
    <cfRule type="cellIs" dxfId="1058" priority="183" operator="equal">
      <formula>"Resultado Introducido"</formula>
    </cfRule>
  </conditionalFormatting>
  <conditionalFormatting sqref="K16">
    <cfRule type="cellIs" dxfId="1057" priority="234" operator="equal">
      <formula>"Meta Totalmente Alcanzada"</formula>
    </cfRule>
    <cfRule type="cellIs" dxfId="1056" priority="235" operator="equal">
      <formula>"Meta Parcialmente Alcanzada"</formula>
    </cfRule>
    <cfRule type="cellIs" dxfId="1055" priority="236" operator="equal">
      <formula>"Ningunha Meta Alcanzada"</formula>
    </cfRule>
  </conditionalFormatting>
  <conditionalFormatting sqref="K17:K18">
    <cfRule type="cellIs" dxfId="1054" priority="178" operator="equal">
      <formula>"Meta non Conseguida"</formula>
    </cfRule>
    <cfRule type="cellIs" dxfId="1053" priority="177" operator="equal">
      <formula>"Meta Conseguida"</formula>
    </cfRule>
    <cfRule type="cellIs" dxfId="1052" priority="176" operator="equal">
      <formula>"Introducir resultado"</formula>
    </cfRule>
  </conditionalFormatting>
  <conditionalFormatting sqref="K20">
    <cfRule type="cellIs" dxfId="1051" priority="201" operator="equal">
      <formula>"Meta Totalmente Alcanzada"</formula>
    </cfRule>
    <cfRule type="cellIs" dxfId="1050" priority="203" operator="equal">
      <formula>"Ningunha Meta Alcanzada"</formula>
    </cfRule>
    <cfRule type="cellIs" dxfId="1049" priority="202" operator="equal">
      <formula>"Meta Parcialmente Alcanzada"</formula>
    </cfRule>
  </conditionalFormatting>
  <conditionalFormatting sqref="K21:K22">
    <cfRule type="cellIs" dxfId="1048" priority="170" operator="equal">
      <formula>"Introducir resultado"</formula>
    </cfRule>
    <cfRule type="cellIs" dxfId="1047" priority="172" operator="equal">
      <formula>"Meta non Conseguida"</formula>
    </cfRule>
    <cfRule type="cellIs" dxfId="1046" priority="171" operator="equal">
      <formula>"Meta Conseguida"</formula>
    </cfRule>
  </conditionalFormatting>
  <conditionalFormatting sqref="K24">
    <cfRule type="cellIs" dxfId="1045" priority="915" operator="equal">
      <formula>"Meta Totalmente Alcanzada"</formula>
    </cfRule>
    <cfRule type="cellIs" dxfId="1044" priority="917" operator="equal">
      <formula>"Ningunha Meta Alcanzada"</formula>
    </cfRule>
    <cfRule type="cellIs" dxfId="1043" priority="916" operator="equal">
      <formula>"Meta Parcialmente Alcanzada"</formula>
    </cfRule>
  </conditionalFormatting>
  <conditionalFormatting sqref="K25:K30">
    <cfRule type="cellIs" dxfId="1042" priority="766" operator="equal">
      <formula>"Meta non Conseguida"</formula>
    </cfRule>
    <cfRule type="cellIs" dxfId="1041" priority="765" operator="equal">
      <formula>"Meta Conseguida"</formula>
    </cfRule>
    <cfRule type="cellIs" dxfId="1040" priority="764" operator="equal">
      <formula>"Introducir resultado"</formula>
    </cfRule>
  </conditionalFormatting>
  <conditionalFormatting sqref="K32:K33">
    <cfRule type="cellIs" dxfId="1039" priority="763" operator="equal">
      <formula>"Meta non Conseguida"</formula>
    </cfRule>
    <cfRule type="cellIs" dxfId="1038" priority="762" operator="equal">
      <formula>"Meta Conseguida"</formula>
    </cfRule>
    <cfRule type="cellIs" dxfId="1037" priority="761" operator="equal">
      <formula>"Introducir resultado"</formula>
    </cfRule>
  </conditionalFormatting>
  <conditionalFormatting sqref="K35:K36">
    <cfRule type="cellIs" dxfId="1036" priority="771" operator="equal">
      <formula>"Meta Conseguida"</formula>
    </cfRule>
    <cfRule type="cellIs" dxfId="1035" priority="772" operator="equal">
      <formula>"Meta non Conseguida"</formula>
    </cfRule>
    <cfRule type="cellIs" dxfId="1034" priority="770" operator="equal">
      <formula>"Introducir resultado"</formula>
    </cfRule>
  </conditionalFormatting>
  <conditionalFormatting sqref="K37">
    <cfRule type="cellIs" dxfId="1033" priority="1028" operator="equal">
      <formula>"Ningunha Meta Alcanzada"</formula>
    </cfRule>
    <cfRule type="cellIs" dxfId="1032" priority="1026" operator="equal">
      <formula>"Meta Totalmente Alcanzada"</formula>
    </cfRule>
    <cfRule type="cellIs" dxfId="1031" priority="1027" operator="equal">
      <formula>"Meta Parcialmente Alcanzada"</formula>
    </cfRule>
  </conditionalFormatting>
  <conditionalFormatting sqref="K38:K40">
    <cfRule type="cellIs" dxfId="1030" priority="983" operator="equal">
      <formula>"Meta non Conseguida"</formula>
    </cfRule>
    <cfRule type="cellIs" dxfId="1029" priority="982" operator="equal">
      <formula>"Meta Conseguida"</formula>
    </cfRule>
  </conditionalFormatting>
  <conditionalFormatting sqref="K38:K41">
    <cfRule type="cellIs" dxfId="1028" priority="975" operator="equal">
      <formula>"Introducir resultado"</formula>
    </cfRule>
  </conditionalFormatting>
  <conditionalFormatting sqref="K41">
    <cfRule type="cellIs" dxfId="1027" priority="977" operator="equal">
      <formula>"Meta no Conseguida"</formula>
    </cfRule>
    <cfRule type="cellIs" dxfId="1026" priority="976" operator="equal">
      <formula>"Indicador Completado"</formula>
    </cfRule>
  </conditionalFormatting>
  <conditionalFormatting sqref="K46">
    <cfRule type="cellIs" dxfId="1025" priority="1023" operator="equal">
      <formula>"Meta Totalmente Alcanzada"</formula>
    </cfRule>
    <cfRule type="cellIs" dxfId="1024" priority="1024" operator="equal">
      <formula>"Meta Parcialmente Alcanzada"</formula>
    </cfRule>
    <cfRule type="cellIs" dxfId="1023" priority="1025" operator="equal">
      <formula>"Ningunha Meta Alcanzada"</formula>
    </cfRule>
  </conditionalFormatting>
  <conditionalFormatting sqref="K47">
    <cfRule type="cellIs" dxfId="1022" priority="1079" operator="equal">
      <formula>"Meta noN Conseguida"</formula>
    </cfRule>
  </conditionalFormatting>
  <conditionalFormatting sqref="K47:K53">
    <cfRule type="cellIs" dxfId="1021" priority="11" operator="equal">
      <formula>"Meta Conseguida"</formula>
    </cfRule>
    <cfRule type="cellIs" dxfId="1020" priority="10" operator="equal">
      <formula>"Introducir resultado"</formula>
    </cfRule>
  </conditionalFormatting>
  <conditionalFormatting sqref="K48:K53">
    <cfRule type="cellIs" dxfId="1019" priority="12" operator="equal">
      <formula>"Meta non Conseguida"</formula>
    </cfRule>
  </conditionalFormatting>
  <conditionalFormatting sqref="K54">
    <cfRule type="cellIs" dxfId="1018" priority="1021" operator="equal">
      <formula>"Meta Parcialmente Alcanzada"</formula>
    </cfRule>
    <cfRule type="cellIs" dxfId="1017" priority="1022" operator="equal">
      <formula>"Ningunha Meta Alcanzada"</formula>
    </cfRule>
    <cfRule type="cellIs" dxfId="1016" priority="1020" operator="equal">
      <formula>"Meta Totalmente Alcanzada"</formula>
    </cfRule>
  </conditionalFormatting>
  <conditionalFormatting sqref="K55:K58">
    <cfRule type="cellIs" dxfId="1015" priority="1029" operator="equal">
      <formula>"Introducir resultado"</formula>
    </cfRule>
    <cfRule type="cellIs" dxfId="1014" priority="1031" operator="equal">
      <formula>"Meta non Conseguida"</formula>
    </cfRule>
    <cfRule type="cellIs" dxfId="1013" priority="1030" operator="equal">
      <formula>"Meta Conseguida"</formula>
    </cfRule>
  </conditionalFormatting>
  <conditionalFormatting sqref="K59">
    <cfRule type="cellIs" dxfId="1012" priority="1057" operator="equal">
      <formula>"Meta Parcialmente Alcanzada"</formula>
    </cfRule>
    <cfRule type="cellIs" dxfId="1011" priority="1058" operator="equal">
      <formula>"Ningunha Meta Alcanzada"</formula>
    </cfRule>
    <cfRule type="cellIs" dxfId="1010" priority="1056" operator="equal">
      <formula>"Meta Totalmente Alcanzada"</formula>
    </cfRule>
  </conditionalFormatting>
  <conditionalFormatting sqref="K60:K64">
    <cfRule type="cellIs" dxfId="1009" priority="755" operator="equal">
      <formula>"Introducir resultado"</formula>
    </cfRule>
    <cfRule type="cellIs" dxfId="1008" priority="756" operator="equal">
      <formula>"Meta Conseguida"</formula>
    </cfRule>
    <cfRule type="cellIs" dxfId="1007" priority="757" operator="equal">
      <formula>"Meta non Conseguida"</formula>
    </cfRule>
  </conditionalFormatting>
  <conditionalFormatting sqref="K65">
    <cfRule type="cellIs" dxfId="1006" priority="1047" operator="equal">
      <formula>"Meta Totalmente Alcanzada"</formula>
    </cfRule>
    <cfRule type="cellIs" dxfId="1005" priority="1048" operator="equal">
      <formula>"Meta Parcialmente Alcanzada"</formula>
    </cfRule>
    <cfRule type="cellIs" dxfId="1004" priority="1049" operator="equal">
      <formula>"Ningunha Meta Alcanzada"</formula>
    </cfRule>
  </conditionalFormatting>
  <conditionalFormatting sqref="K66:K69">
    <cfRule type="cellIs" dxfId="1003" priority="970" operator="equal">
      <formula>"Meta Conseguida"</formula>
    </cfRule>
    <cfRule type="cellIs" dxfId="1002" priority="971" operator="equal">
      <formula>"Meta non Conseguida"</formula>
    </cfRule>
  </conditionalFormatting>
  <conditionalFormatting sqref="K66:K74">
    <cfRule type="cellIs" dxfId="1001" priority="740" operator="equal">
      <formula>"Introducir resultado"</formula>
    </cfRule>
  </conditionalFormatting>
  <conditionalFormatting sqref="K70">
    <cfRule type="cellIs" dxfId="1000" priority="753" operator="equal">
      <formula>"Indicador Completado"</formula>
    </cfRule>
    <cfRule type="cellIs" dxfId="999" priority="754" operator="equal">
      <formula>"Meta no Conseguida"</formula>
    </cfRule>
  </conditionalFormatting>
  <conditionalFormatting sqref="K71">
    <cfRule type="cellIs" dxfId="998" priority="747" operator="equal">
      <formula>"Meta Conseguida"</formula>
    </cfRule>
    <cfRule type="cellIs" dxfId="997" priority="748" operator="equal">
      <formula>"Meta non Conseguida"</formula>
    </cfRule>
  </conditionalFormatting>
  <conditionalFormatting sqref="K72">
    <cfRule type="cellIs" dxfId="996" priority="751" operator="equal">
      <formula>"Meta no Conseguida"</formula>
    </cfRule>
    <cfRule type="cellIs" dxfId="995" priority="750" operator="equal">
      <formula>"Indicador Completado"</formula>
    </cfRule>
  </conditionalFormatting>
  <conditionalFormatting sqref="K73:K74">
    <cfRule type="cellIs" dxfId="994" priority="741" operator="equal">
      <formula>"Meta Conseguida"</formula>
    </cfRule>
    <cfRule type="cellIs" dxfId="993" priority="742" operator="equal">
      <formula>"Meta non Conseguida"</formula>
    </cfRule>
  </conditionalFormatting>
  <conditionalFormatting sqref="K75">
    <cfRule type="cellIs" dxfId="992" priority="1037" operator="equal">
      <formula>"Ningunha Meta Alcanzada"</formula>
    </cfRule>
    <cfRule type="cellIs" dxfId="991" priority="1036" operator="equal">
      <formula>"Meta Parcialmente Alcanzada"</formula>
    </cfRule>
    <cfRule type="cellIs" dxfId="990" priority="1035" operator="equal">
      <formula>"Meta Totalmente Alcanzada"</formula>
    </cfRule>
  </conditionalFormatting>
  <conditionalFormatting sqref="K76:K81">
    <cfRule type="cellIs" dxfId="989" priority="736" operator="equal">
      <formula>"Meta non Conseguida"</formula>
    </cfRule>
    <cfRule type="cellIs" dxfId="988" priority="735" operator="equal">
      <formula>"Meta Conseguida"</formula>
    </cfRule>
    <cfRule type="cellIs" dxfId="987" priority="734" operator="equal">
      <formula>"Introducir resultado"</formula>
    </cfRule>
  </conditionalFormatting>
  <conditionalFormatting sqref="K82">
    <cfRule type="cellIs" dxfId="986" priority="929" operator="equal">
      <formula>"Ningunha Meta Alcanzada"</formula>
    </cfRule>
    <cfRule type="cellIs" dxfId="985" priority="928" operator="equal">
      <formula>"Meta Parcialmente Alcanzada"</formula>
    </cfRule>
    <cfRule type="cellIs" dxfId="984" priority="927" operator="equal">
      <formula>"Meta Totalmente Alcanzada"</formula>
    </cfRule>
  </conditionalFormatting>
  <conditionalFormatting sqref="K83:K86">
    <cfRule type="cellIs" dxfId="983" priority="923" operator="equal">
      <formula>"Meta non Conseguida"</formula>
    </cfRule>
    <cfRule type="cellIs" dxfId="982" priority="922" operator="equal">
      <formula>"Meta Conseguida"</formula>
    </cfRule>
  </conditionalFormatting>
  <conditionalFormatting sqref="K83:K88">
    <cfRule type="cellIs" dxfId="981" priority="716" operator="equal">
      <formula>"Introducir resultado"</formula>
    </cfRule>
  </conditionalFormatting>
  <conditionalFormatting sqref="K87:K88">
    <cfRule type="cellIs" dxfId="980" priority="717" operator="equal">
      <formula>"Indicador Completado"</formula>
    </cfRule>
    <cfRule type="cellIs" dxfId="979" priority="718" operator="equal">
      <formula>"Meta no Conseguida"</formula>
    </cfRule>
  </conditionalFormatting>
  <conditionalFormatting sqref="K92">
    <cfRule type="cellIs" dxfId="978" priority="888" operator="equal">
      <formula>"Meta Totalmente Alcanzada"</formula>
    </cfRule>
    <cfRule type="cellIs" dxfId="977" priority="890" operator="equal">
      <formula>"Ningunha Meta Alcanzada"</formula>
    </cfRule>
    <cfRule type="cellIs" dxfId="976" priority="889" operator="equal">
      <formula>"Meta Parcialmente Alcanzada"</formula>
    </cfRule>
  </conditionalFormatting>
  <conditionalFormatting sqref="K93:K102">
    <cfRule type="cellIs" dxfId="975" priority="712" operator="equal">
      <formula>"Meta non Conseguida"</formula>
    </cfRule>
    <cfRule type="cellIs" dxfId="974" priority="711" operator="equal">
      <formula>"Meta Conseguida"</formula>
    </cfRule>
    <cfRule type="cellIs" dxfId="973" priority="710" operator="equal">
      <formula>"Introducir resultado"</formula>
    </cfRule>
  </conditionalFormatting>
  <conditionalFormatting sqref="N7">
    <cfRule type="cellIs" dxfId="972" priority="168" operator="lessThan">
      <formula>M7</formula>
    </cfRule>
    <cfRule type="cellIs" dxfId="971" priority="167" operator="equal">
      <formula>0</formula>
    </cfRule>
    <cfRule type="cellIs" dxfId="970" priority="169" operator="greaterThanOrEqual">
      <formula>M7</formula>
    </cfRule>
  </conditionalFormatting>
  <conditionalFormatting sqref="N8">
    <cfRule type="cellIs" dxfId="969" priority="141" operator="greaterThanOrEqual">
      <formula>M8</formula>
    </cfRule>
    <cfRule type="cellIs" dxfId="968" priority="142" operator="lessThan">
      <formula>M8</formula>
    </cfRule>
    <cfRule type="cellIs" dxfId="967" priority="140" operator="equal">
      <formula>0</formula>
    </cfRule>
  </conditionalFormatting>
  <conditionalFormatting sqref="N9">
    <cfRule type="cellIs" dxfId="966" priority="156" operator="lessThan">
      <formula>M9</formula>
    </cfRule>
    <cfRule type="cellIs" dxfId="965" priority="157" operator="greaterThanOrEqual">
      <formula>M9</formula>
    </cfRule>
  </conditionalFormatting>
  <conditionalFormatting sqref="N9:N11">
    <cfRule type="cellIs" dxfId="964" priority="85" operator="equal">
      <formula>0</formula>
    </cfRule>
  </conditionalFormatting>
  <conditionalFormatting sqref="N10">
    <cfRule type="cellIs" dxfId="963" priority="87" operator="greaterThanOrEqual">
      <formula>M10</formula>
    </cfRule>
    <cfRule type="cellIs" dxfId="962" priority="86" operator="lessThan">
      <formula>M10</formula>
    </cfRule>
  </conditionalFormatting>
  <conditionalFormatting sqref="N11">
    <cfRule type="cellIs" dxfId="961" priority="159" operator="lessThan">
      <formula>$E11</formula>
    </cfRule>
    <cfRule type="cellIs" dxfId="960" priority="160" operator="greaterThanOrEqual">
      <formula>$E11</formula>
    </cfRule>
  </conditionalFormatting>
  <conditionalFormatting sqref="N12">
    <cfRule type="cellIs" dxfId="959" priority="133" operator="lessThan">
      <formula>M12</formula>
    </cfRule>
    <cfRule type="cellIs" dxfId="958" priority="132" operator="greaterThanOrEqual">
      <formula>M12</formula>
    </cfRule>
    <cfRule type="cellIs" dxfId="957" priority="131" operator="equal">
      <formula>0</formula>
    </cfRule>
  </conditionalFormatting>
  <conditionalFormatting sqref="N13">
    <cfRule type="cellIs" dxfId="956" priority="138" operator="lessThan">
      <formula>M13</formula>
    </cfRule>
    <cfRule type="cellIs" dxfId="955" priority="139" operator="greaterThanOrEqual">
      <formula>M13</formula>
    </cfRule>
  </conditionalFormatting>
  <conditionalFormatting sqref="N13:N15">
    <cfRule type="cellIs" dxfId="954" priority="91" operator="equal">
      <formula>0</formula>
    </cfRule>
  </conditionalFormatting>
  <conditionalFormatting sqref="N14">
    <cfRule type="cellIs" dxfId="953" priority="93" operator="greaterThanOrEqual">
      <formula>M14</formula>
    </cfRule>
    <cfRule type="cellIs" dxfId="952" priority="92" operator="lessThan">
      <formula>M14</formula>
    </cfRule>
  </conditionalFormatting>
  <conditionalFormatting sqref="N16">
    <cfRule type="cellIs" dxfId="951" priority="151" operator="lessThan">
      <formula>M16</formula>
    </cfRule>
    <cfRule type="cellIs" dxfId="950" priority="150" operator="greaterThanOrEqual">
      <formula>M16</formula>
    </cfRule>
    <cfRule type="cellIs" dxfId="949" priority="149" operator="equal">
      <formula>0</formula>
    </cfRule>
  </conditionalFormatting>
  <conditionalFormatting sqref="N17">
    <cfRule type="cellIs" dxfId="948" priority="154" operator="greaterThanOrEqual">
      <formula>M17</formula>
    </cfRule>
    <cfRule type="cellIs" dxfId="947" priority="153" operator="lessThan">
      <formula>M17</formula>
    </cfRule>
  </conditionalFormatting>
  <conditionalFormatting sqref="N17:N18">
    <cfRule type="cellIs" dxfId="946" priority="79" operator="equal">
      <formula>0</formula>
    </cfRule>
  </conditionalFormatting>
  <conditionalFormatting sqref="N18">
    <cfRule type="cellIs" dxfId="945" priority="81" operator="greaterThanOrEqual">
      <formula>M18</formula>
    </cfRule>
    <cfRule type="cellIs" dxfId="944" priority="80" operator="lessThan">
      <formula>M18</formula>
    </cfRule>
  </conditionalFormatting>
  <conditionalFormatting sqref="N20">
    <cfRule type="cellIs" dxfId="943" priority="125" operator="equal">
      <formula>0</formula>
    </cfRule>
    <cfRule type="cellIs" dxfId="942" priority="126" operator="greaterThanOrEqual">
      <formula>M20</formula>
    </cfRule>
    <cfRule type="cellIs" dxfId="941" priority="127" operator="lessThan">
      <formula>M20</formula>
    </cfRule>
  </conditionalFormatting>
  <conditionalFormatting sqref="N21">
    <cfRule type="cellIs" dxfId="940" priority="148" operator="greaterThanOrEqual">
      <formula>M21</formula>
    </cfRule>
    <cfRule type="cellIs" dxfId="939" priority="147" operator="lessThan">
      <formula>M21</formula>
    </cfRule>
  </conditionalFormatting>
  <conditionalFormatting sqref="N21:N22">
    <cfRule type="cellIs" dxfId="938" priority="73" operator="equal">
      <formula>0</formula>
    </cfRule>
  </conditionalFormatting>
  <conditionalFormatting sqref="N22">
    <cfRule type="cellIs" dxfId="937" priority="75" operator="greaterThanOrEqual">
      <formula>M22</formula>
    </cfRule>
    <cfRule type="cellIs" dxfId="936" priority="74" operator="lessThan">
      <formula>M22</formula>
    </cfRule>
  </conditionalFormatting>
  <conditionalFormatting sqref="N24">
    <cfRule type="cellIs" dxfId="935" priority="536" operator="equal">
      <formula>0</formula>
    </cfRule>
    <cfRule type="cellIs" dxfId="934" priority="538" operator="lessThan">
      <formula>M24</formula>
    </cfRule>
    <cfRule type="cellIs" dxfId="933" priority="537" operator="greaterThanOrEqual">
      <formula>M24</formula>
    </cfRule>
  </conditionalFormatting>
  <conditionalFormatting sqref="N25">
    <cfRule type="cellIs" dxfId="932" priority="526" operator="greaterThanOrEqual">
      <formula>M25</formula>
    </cfRule>
    <cfRule type="cellIs" dxfId="931" priority="525" operator="lessThan">
      <formula>M25</formula>
    </cfRule>
    <cfRule type="cellIs" dxfId="930" priority="524" operator="equal">
      <formula>0</formula>
    </cfRule>
  </conditionalFormatting>
  <conditionalFormatting sqref="N26">
    <cfRule type="cellIs" dxfId="929" priority="527" operator="equal">
      <formula>0</formula>
    </cfRule>
    <cfRule type="cellIs" dxfId="928" priority="528" operator="lessThanOrEqual">
      <formula>M26</formula>
    </cfRule>
    <cfRule type="cellIs" dxfId="927" priority="529" operator="greaterThan">
      <formula>M26</formula>
    </cfRule>
  </conditionalFormatting>
  <conditionalFormatting sqref="N27:N30">
    <cfRule type="cellIs" dxfId="926" priority="514" operator="greaterThanOrEqual">
      <formula>$E27</formula>
    </cfRule>
    <cfRule type="cellIs" dxfId="925" priority="512" operator="equal">
      <formula>0</formula>
    </cfRule>
    <cfRule type="cellIs" dxfId="924" priority="513" operator="lessThan">
      <formula>$E27</formula>
    </cfRule>
  </conditionalFormatting>
  <conditionalFormatting sqref="N32">
    <cfRule type="cellIs" dxfId="923" priority="619" operator="greaterThanOrEqual">
      <formula>M32</formula>
    </cfRule>
    <cfRule type="cellIs" dxfId="922" priority="618" operator="lessThan">
      <formula>M32</formula>
    </cfRule>
  </conditionalFormatting>
  <conditionalFormatting sqref="N32:N33">
    <cfRule type="cellIs" dxfId="921" priority="617" operator="equal">
      <formula>0</formula>
    </cfRule>
  </conditionalFormatting>
  <conditionalFormatting sqref="N33">
    <cfRule type="cellIs" dxfId="920" priority="621" operator="lessThan">
      <formula>M33</formula>
    </cfRule>
    <cfRule type="cellIs" dxfId="919" priority="622" operator="greaterThanOrEqual">
      <formula>M33</formula>
    </cfRule>
  </conditionalFormatting>
  <conditionalFormatting sqref="N35">
    <cfRule type="cellIs" dxfId="918" priority="616" operator="greaterThanOrEqual">
      <formula>M35</formula>
    </cfRule>
    <cfRule type="cellIs" dxfId="917" priority="615" operator="lessThan">
      <formula>M35</formula>
    </cfRule>
  </conditionalFormatting>
  <conditionalFormatting sqref="N35:N36">
    <cfRule type="cellIs" dxfId="916" priority="608" operator="equal">
      <formula>0</formula>
    </cfRule>
  </conditionalFormatting>
  <conditionalFormatting sqref="N36">
    <cfRule type="cellIs" dxfId="915" priority="610" operator="greaterThanOrEqual">
      <formula>M36</formula>
    </cfRule>
    <cfRule type="cellIs" dxfId="914" priority="609" operator="lessThan">
      <formula>M36</formula>
    </cfRule>
  </conditionalFormatting>
  <conditionalFormatting sqref="N37">
    <cfRule type="cellIs" dxfId="913" priority="699" operator="lessThan">
      <formula>$E37</formula>
    </cfRule>
    <cfRule type="cellIs" dxfId="912" priority="700" operator="greaterThanOrEqual">
      <formula>$E37</formula>
    </cfRule>
    <cfRule type="cellIs" dxfId="911" priority="698" operator="equal">
      <formula>0</formula>
    </cfRule>
  </conditionalFormatting>
  <conditionalFormatting sqref="N38:N40">
    <cfRule type="cellIs" dxfId="910" priority="598" operator="greaterThanOrEqual">
      <formula>M38</formula>
    </cfRule>
    <cfRule type="cellIs" dxfId="909" priority="596" operator="equal">
      <formula>0</formula>
    </cfRule>
    <cfRule type="cellIs" dxfId="908" priority="597" operator="lessThan">
      <formula>M38</formula>
    </cfRule>
  </conditionalFormatting>
  <conditionalFormatting sqref="N46">
    <cfRule type="cellIs" dxfId="907" priority="694" operator="greaterThanOrEqual">
      <formula>M46</formula>
    </cfRule>
    <cfRule type="cellIs" dxfId="906" priority="692" operator="equal">
      <formula>0</formula>
    </cfRule>
    <cfRule type="cellIs" dxfId="905" priority="693" operator="lessThan">
      <formula>M46</formula>
    </cfRule>
  </conditionalFormatting>
  <conditionalFormatting sqref="N47:N51">
    <cfRule type="cellIs" dxfId="904" priority="38" operator="lessThan">
      <formula>M47</formula>
    </cfRule>
    <cfRule type="cellIs" dxfId="903" priority="39" operator="greaterThanOrEqual">
      <formula>M47</formula>
    </cfRule>
    <cfRule type="cellIs" dxfId="902" priority="37" operator="equal">
      <formula>0</formula>
    </cfRule>
  </conditionalFormatting>
  <conditionalFormatting sqref="N50:N51">
    <cfRule type="cellIs" dxfId="901" priority="2" operator="lessThan">
      <formula>M50</formula>
    </cfRule>
    <cfRule type="cellIs" dxfId="900" priority="3" operator="greaterThanOrEqual">
      <formula>M50</formula>
    </cfRule>
    <cfRule type="cellIs" dxfId="899" priority="1" operator="equal">
      <formula>0</formula>
    </cfRule>
  </conditionalFormatting>
  <conditionalFormatting sqref="N52:N53">
    <cfRule type="cellIs" dxfId="898" priority="590" operator="equal">
      <formula>0</formula>
    </cfRule>
    <cfRule type="cellIs" dxfId="897" priority="592" operator="greaterThan">
      <formula>M52</formula>
    </cfRule>
    <cfRule type="cellIs" dxfId="896" priority="591" operator="lessThanOrEqual">
      <formula>M52</formula>
    </cfRule>
  </conditionalFormatting>
  <conditionalFormatting sqref="N54">
    <cfRule type="cellIs" dxfId="895" priority="680" operator="equal">
      <formula>0</formula>
    </cfRule>
    <cfRule type="cellIs" dxfId="894" priority="682" operator="greaterThanOrEqual">
      <formula>$E54</formula>
    </cfRule>
    <cfRule type="cellIs" dxfId="893" priority="681" operator="lessThan">
      <formula>$E54</formula>
    </cfRule>
  </conditionalFormatting>
  <conditionalFormatting sqref="N55:N58">
    <cfRule type="cellIs" dxfId="892" priority="451" operator="greaterThanOrEqual">
      <formula>M55</formula>
    </cfRule>
    <cfRule type="cellIs" dxfId="891" priority="450" operator="lessThan">
      <formula>M55</formula>
    </cfRule>
    <cfRule type="cellIs" dxfId="890" priority="449" operator="equal">
      <formula>0</formula>
    </cfRule>
  </conditionalFormatting>
  <conditionalFormatting sqref="N59">
    <cfRule type="cellIs" dxfId="889" priority="671" operator="equal">
      <formula>0</formula>
    </cfRule>
    <cfRule type="cellIs" dxfId="888" priority="673" operator="greaterThanOrEqual">
      <formula>M59</formula>
    </cfRule>
    <cfRule type="cellIs" dxfId="887" priority="672" operator="lessThan">
      <formula>M59</formula>
    </cfRule>
  </conditionalFormatting>
  <conditionalFormatting sqref="N60:N63">
    <cfRule type="cellIs" dxfId="886" priority="420" operator="lessThan">
      <formula>M60</formula>
    </cfRule>
    <cfRule type="cellIs" dxfId="885" priority="421" operator="greaterThanOrEqual">
      <formula>M60</formula>
    </cfRule>
  </conditionalFormatting>
  <conditionalFormatting sqref="N60:N64">
    <cfRule type="cellIs" dxfId="884" priority="419" operator="equal">
      <formula>0</formula>
    </cfRule>
  </conditionalFormatting>
  <conditionalFormatting sqref="N64">
    <cfRule type="cellIs" dxfId="883" priority="631" operator="greaterThanOrEqual">
      <formula>M64</formula>
    </cfRule>
    <cfRule type="cellIs" dxfId="882" priority="630" operator="lessThan">
      <formula>M64</formula>
    </cfRule>
  </conditionalFormatting>
  <conditionalFormatting sqref="N65">
    <cfRule type="cellIs" dxfId="881" priority="663" operator="lessThan">
      <formula>$E65</formula>
    </cfRule>
    <cfRule type="cellIs" dxfId="880" priority="662" operator="equal">
      <formula>0</formula>
    </cfRule>
    <cfRule type="cellIs" dxfId="879" priority="664" operator="greaterThanOrEqual">
      <formula>$E65</formula>
    </cfRule>
  </conditionalFormatting>
  <conditionalFormatting sqref="N66:N69">
    <cfRule type="cellIs" dxfId="878" priority="439" operator="greaterThanOrEqual">
      <formula>M66</formula>
    </cfRule>
    <cfRule type="cellIs" dxfId="877" priority="438" operator="lessThan">
      <formula>M66</formula>
    </cfRule>
    <cfRule type="cellIs" dxfId="876" priority="437" operator="equal">
      <formula>0</formula>
    </cfRule>
  </conditionalFormatting>
  <conditionalFormatting sqref="N71">
    <cfRule type="cellIs" dxfId="875" priority="348" operator="greaterThanOrEqual">
      <formula>M71</formula>
    </cfRule>
    <cfRule type="cellIs" dxfId="874" priority="346" operator="equal">
      <formula>0</formula>
    </cfRule>
    <cfRule type="cellIs" dxfId="873" priority="347" operator="lessThan">
      <formula>M71</formula>
    </cfRule>
  </conditionalFormatting>
  <conditionalFormatting sqref="N73:N74">
    <cfRule type="cellIs" dxfId="872" priority="340" operator="equal">
      <formula>0</formula>
    </cfRule>
    <cfRule type="cellIs" dxfId="871" priority="341" operator="lessThan">
      <formula>M73</formula>
    </cfRule>
    <cfRule type="cellIs" dxfId="870" priority="342" operator="greaterThanOrEqual">
      <formula>M73</formula>
    </cfRule>
  </conditionalFormatting>
  <conditionalFormatting sqref="N75">
    <cfRule type="cellIs" dxfId="869" priority="650" operator="equal">
      <formula>0</formula>
    </cfRule>
    <cfRule type="cellIs" dxfId="868" priority="652" operator="greaterThanOrEqual">
      <formula>$E75</formula>
    </cfRule>
    <cfRule type="cellIs" dxfId="867" priority="651" operator="lessThan">
      <formula>$E75</formula>
    </cfRule>
  </conditionalFormatting>
  <conditionalFormatting sqref="N76:N79">
    <cfRule type="cellIs" dxfId="866" priority="565" operator="greaterThanOrEqual">
      <formula>M76</formula>
    </cfRule>
    <cfRule type="cellIs" dxfId="865" priority="564" operator="lessThan">
      <formula>M76</formula>
    </cfRule>
  </conditionalFormatting>
  <conditionalFormatting sqref="N76:N81">
    <cfRule type="cellIs" dxfId="864" priority="337" operator="equal">
      <formula>0</formula>
    </cfRule>
  </conditionalFormatting>
  <conditionalFormatting sqref="N80">
    <cfRule type="cellIs" dxfId="863" priority="351" operator="greaterThanOrEqual">
      <formula>M80</formula>
    </cfRule>
    <cfRule type="cellIs" dxfId="862" priority="350" operator="lessThan">
      <formula>M80</formula>
    </cfRule>
  </conditionalFormatting>
  <conditionalFormatting sqref="N81">
    <cfRule type="cellIs" dxfId="861" priority="339" operator="greaterThanOrEqual">
      <formula>M81</formula>
    </cfRule>
    <cfRule type="cellIs" dxfId="860" priority="338" operator="lessThan">
      <formula>M81</formula>
    </cfRule>
  </conditionalFormatting>
  <conditionalFormatting sqref="N82">
    <cfRule type="cellIs" dxfId="859" priority="542" operator="equal">
      <formula>0</formula>
    </cfRule>
    <cfRule type="cellIs" dxfId="858" priority="543" operator="lessThan">
      <formula>$E82</formula>
    </cfRule>
    <cfRule type="cellIs" dxfId="857" priority="544" operator="greaterThanOrEqual">
      <formula>$E82</formula>
    </cfRule>
  </conditionalFormatting>
  <conditionalFormatting sqref="N83:N86">
    <cfRule type="cellIs" dxfId="856" priority="427" operator="greaterThanOrEqual">
      <formula>M83</formula>
    </cfRule>
    <cfRule type="cellIs" dxfId="855" priority="425" operator="equal">
      <formula>0</formula>
    </cfRule>
    <cfRule type="cellIs" dxfId="854" priority="426" operator="lessThan">
      <formula>M83</formula>
    </cfRule>
  </conditionalFormatting>
  <conditionalFormatting sqref="N92">
    <cfRule type="cellIs" dxfId="853" priority="511" operator="greaterThanOrEqual">
      <formula>M92</formula>
    </cfRule>
    <cfRule type="cellIs" dxfId="852" priority="509" operator="equal">
      <formula>0</formula>
    </cfRule>
    <cfRule type="cellIs" dxfId="851" priority="510" operator="lessThan">
      <formula>M92</formula>
    </cfRule>
  </conditionalFormatting>
  <conditionalFormatting sqref="N93:N102">
    <cfRule type="cellIs" dxfId="850" priority="331" operator="equal">
      <formula>0</formula>
    </cfRule>
    <cfRule type="cellIs" dxfId="849" priority="332" operator="lessThan">
      <formula>M93</formula>
    </cfRule>
    <cfRule type="cellIs" dxfId="848" priority="333" operator="greaterThanOrEqual">
      <formula>M93</formula>
    </cfRule>
  </conditionalFormatting>
  <conditionalFormatting sqref="O7">
    <cfRule type="cellIs" dxfId="847" priority="124" operator="equal">
      <formula>"Meta non Conseguida"</formula>
    </cfRule>
    <cfRule type="cellIs" dxfId="846" priority="122" operator="equal">
      <formula>"Introducir resultado"</formula>
    </cfRule>
    <cfRule type="cellIs" dxfId="845" priority="123" operator="equal">
      <formula>"Meta Conseguida"</formula>
    </cfRule>
  </conditionalFormatting>
  <conditionalFormatting sqref="O8">
    <cfRule type="cellIs" dxfId="844" priority="144" operator="equal">
      <formula>"Meta Parcialmente Alcanzada"</formula>
    </cfRule>
    <cfRule type="cellIs" dxfId="843" priority="145" operator="equal">
      <formula>"Ningunha Meta Alcanzada"</formula>
    </cfRule>
    <cfRule type="cellIs" dxfId="842" priority="143" operator="equal">
      <formula>"Meta Totalmente Alcanzada"</formula>
    </cfRule>
  </conditionalFormatting>
  <conditionalFormatting sqref="O9:O10">
    <cfRule type="cellIs" dxfId="841" priority="119" operator="equal">
      <formula>"Introducir resultado"</formula>
    </cfRule>
    <cfRule type="cellIs" dxfId="840" priority="120" operator="equal">
      <formula>"Meta Conseguida"</formula>
    </cfRule>
    <cfRule type="cellIs" dxfId="839" priority="121" operator="equal">
      <formula>"Meta non Conseguida"</formula>
    </cfRule>
  </conditionalFormatting>
  <conditionalFormatting sqref="O12">
    <cfRule type="cellIs" dxfId="838" priority="136" operator="equal">
      <formula>"Ningunha Meta Alcanzada"</formula>
    </cfRule>
    <cfRule type="cellIs" dxfId="837" priority="134" operator="equal">
      <formula>"Meta Totalmente Alcanzada"</formula>
    </cfRule>
    <cfRule type="cellIs" dxfId="836" priority="135" operator="equal">
      <formula>"Meta Parcialmente Alcanzada"</formula>
    </cfRule>
  </conditionalFormatting>
  <conditionalFormatting sqref="O13:O14">
    <cfRule type="cellIs" dxfId="835" priority="115" operator="equal">
      <formula>"Meta non Conseguida"</formula>
    </cfRule>
    <cfRule type="cellIs" dxfId="834" priority="114" operator="equal">
      <formula>"Meta Conseguida"</formula>
    </cfRule>
  </conditionalFormatting>
  <conditionalFormatting sqref="O13:O15">
    <cfRule type="cellIs" dxfId="833" priority="109" operator="equal">
      <formula>"Introducir resultado"</formula>
    </cfRule>
  </conditionalFormatting>
  <conditionalFormatting sqref="O15">
    <cfRule type="cellIs" dxfId="832" priority="110" operator="equal">
      <formula>"Resultado Introducido"</formula>
    </cfRule>
    <cfRule type="cellIs" dxfId="831" priority="111" operator="equal">
      <formula>"Meta no Conseguida"</formula>
    </cfRule>
  </conditionalFormatting>
  <conditionalFormatting sqref="O16">
    <cfRule type="cellIs" dxfId="830" priority="162" operator="equal">
      <formula>"Meta Parcialmente Alcanzada"</formula>
    </cfRule>
    <cfRule type="cellIs" dxfId="829" priority="161" operator="equal">
      <formula>"Meta Totalmente Alcanzada"</formula>
    </cfRule>
    <cfRule type="cellIs" dxfId="828" priority="163" operator="equal">
      <formula>"Ningunha Meta Alcanzada"</formula>
    </cfRule>
  </conditionalFormatting>
  <conditionalFormatting sqref="O17:O18">
    <cfRule type="cellIs" dxfId="827" priority="103" operator="equal">
      <formula>"Introducir resultado"</formula>
    </cfRule>
    <cfRule type="cellIs" dxfId="826" priority="105" operator="equal">
      <formula>"Meta non Conseguida"</formula>
    </cfRule>
    <cfRule type="cellIs" dxfId="825" priority="104" operator="equal">
      <formula>"Meta Conseguida"</formula>
    </cfRule>
  </conditionalFormatting>
  <conditionalFormatting sqref="O20">
    <cfRule type="cellIs" dxfId="824" priority="128" operator="equal">
      <formula>"Meta Totalmente Alcanzada"</formula>
    </cfRule>
    <cfRule type="cellIs" dxfId="823" priority="130" operator="equal">
      <formula>"Ningunha Meta Alcanzada"</formula>
    </cfRule>
    <cfRule type="cellIs" dxfId="822" priority="129" operator="equal">
      <formula>"Meta Parcialmente Alcanzada"</formula>
    </cfRule>
  </conditionalFormatting>
  <conditionalFormatting sqref="O21:O22">
    <cfRule type="cellIs" dxfId="821" priority="98" operator="equal">
      <formula>"Meta Conseguida"</formula>
    </cfRule>
    <cfRule type="cellIs" dxfId="820" priority="97" operator="equal">
      <formula>"Introducir resultado"</formula>
    </cfRule>
    <cfRule type="cellIs" dxfId="819" priority="99" operator="equal">
      <formula>"Meta non Conseguida"</formula>
    </cfRule>
  </conditionalFormatting>
  <conditionalFormatting sqref="O24">
    <cfRule type="cellIs" dxfId="818" priority="534" operator="equal">
      <formula>"Meta Parcialmente Alcanzada"</formula>
    </cfRule>
    <cfRule type="cellIs" dxfId="817" priority="535" operator="equal">
      <formula>"Ningunha Meta Alcanzada"</formula>
    </cfRule>
    <cfRule type="cellIs" dxfId="816" priority="533" operator="equal">
      <formula>"Meta Totalmente Alcanzada"</formula>
    </cfRule>
  </conditionalFormatting>
  <conditionalFormatting sqref="O25:O30">
    <cfRule type="cellIs" dxfId="815" priority="384" operator="equal">
      <formula>"Meta non Conseguida"</formula>
    </cfRule>
    <cfRule type="cellIs" dxfId="814" priority="382" operator="equal">
      <formula>"Introducir resultado"</formula>
    </cfRule>
    <cfRule type="cellIs" dxfId="813" priority="383" operator="equal">
      <formula>"Meta Conseguida"</formula>
    </cfRule>
  </conditionalFormatting>
  <conditionalFormatting sqref="O32:O33">
    <cfRule type="cellIs" dxfId="812" priority="381" operator="equal">
      <formula>"Meta non Conseguida"</formula>
    </cfRule>
    <cfRule type="cellIs" dxfId="811" priority="380" operator="equal">
      <formula>"Meta Conseguida"</formula>
    </cfRule>
    <cfRule type="cellIs" dxfId="810" priority="379" operator="equal">
      <formula>"Introducir resultado"</formula>
    </cfRule>
  </conditionalFormatting>
  <conditionalFormatting sqref="O35:O36">
    <cfRule type="cellIs" dxfId="809" priority="390" operator="equal">
      <formula>"Meta non Conseguida"</formula>
    </cfRule>
    <cfRule type="cellIs" dxfId="808" priority="389" operator="equal">
      <formula>"Meta Conseguida"</formula>
    </cfRule>
    <cfRule type="cellIs" dxfId="807" priority="388" operator="equal">
      <formula>"Introducir resultado"</formula>
    </cfRule>
  </conditionalFormatting>
  <conditionalFormatting sqref="O37">
    <cfRule type="cellIs" dxfId="806" priority="644" operator="equal">
      <formula>"Meta Totalmente Alcanzada"</formula>
    </cfRule>
    <cfRule type="cellIs" dxfId="805" priority="645" operator="equal">
      <formula>"Meta Parcialmente Alcanzada"</formula>
    </cfRule>
    <cfRule type="cellIs" dxfId="804" priority="646" operator="equal">
      <formula>"Ningunha Meta Alcanzada"</formula>
    </cfRule>
  </conditionalFormatting>
  <conditionalFormatting sqref="O38:O40">
    <cfRule type="cellIs" dxfId="803" priority="600" operator="equal">
      <formula>"Meta Conseguida"</formula>
    </cfRule>
    <cfRule type="cellIs" dxfId="802" priority="601" operator="equal">
      <formula>"Meta non Conseguida"</formula>
    </cfRule>
  </conditionalFormatting>
  <conditionalFormatting sqref="O38:O41">
    <cfRule type="cellIs" dxfId="801" priority="593" operator="equal">
      <formula>"Introducir resultado"</formula>
    </cfRule>
  </conditionalFormatting>
  <conditionalFormatting sqref="O41">
    <cfRule type="cellIs" dxfId="800" priority="595" operator="equal">
      <formula>"Meta no Conseguida"</formula>
    </cfRule>
    <cfRule type="cellIs" dxfId="799" priority="594" operator="equal">
      <formula>"Indicador Completado"</formula>
    </cfRule>
  </conditionalFormatting>
  <conditionalFormatting sqref="O46">
    <cfRule type="cellIs" dxfId="798" priority="641" operator="equal">
      <formula>"Meta Totalmente Alcanzada"</formula>
    </cfRule>
    <cfRule type="cellIs" dxfId="797" priority="642" operator="equal">
      <formula>"Meta Parcialmente Alcanzada"</formula>
    </cfRule>
    <cfRule type="cellIs" dxfId="796" priority="643" operator="equal">
      <formula>"Ningunha Meta Alcanzada"</formula>
    </cfRule>
  </conditionalFormatting>
  <conditionalFormatting sqref="O47">
    <cfRule type="cellIs" dxfId="795" priority="697" operator="equal">
      <formula>"Meta noN Conseguida"</formula>
    </cfRule>
  </conditionalFormatting>
  <conditionalFormatting sqref="O47:O53">
    <cfRule type="cellIs" dxfId="794" priority="5" operator="equal">
      <formula>"Meta Conseguida"</formula>
    </cfRule>
    <cfRule type="cellIs" dxfId="793" priority="4" operator="equal">
      <formula>"Introducir resultado"</formula>
    </cfRule>
  </conditionalFormatting>
  <conditionalFormatting sqref="O48:O53">
    <cfRule type="cellIs" dxfId="792" priority="6" operator="equal">
      <formula>"Meta non Conseguida"</formula>
    </cfRule>
  </conditionalFormatting>
  <conditionalFormatting sqref="O54">
    <cfRule type="cellIs" dxfId="791" priority="638" operator="equal">
      <formula>"Meta Totalmente Alcanzada"</formula>
    </cfRule>
    <cfRule type="cellIs" dxfId="790" priority="639" operator="equal">
      <formula>"Meta Parcialmente Alcanzada"</formula>
    </cfRule>
    <cfRule type="cellIs" dxfId="789" priority="640" operator="equal">
      <formula>"Ningunha Meta Alcanzada"</formula>
    </cfRule>
  </conditionalFormatting>
  <conditionalFormatting sqref="O55:O58">
    <cfRule type="cellIs" dxfId="788" priority="648" operator="equal">
      <formula>"Meta Conseguida"</formula>
    </cfRule>
    <cfRule type="cellIs" dxfId="787" priority="649" operator="equal">
      <formula>"Meta non Conseguida"</formula>
    </cfRule>
    <cfRule type="cellIs" dxfId="786" priority="647" operator="equal">
      <formula>"Introducir resultado"</formula>
    </cfRule>
  </conditionalFormatting>
  <conditionalFormatting sqref="O59">
    <cfRule type="cellIs" dxfId="785" priority="675" operator="equal">
      <formula>"Meta Parcialmente Alcanzada"</formula>
    </cfRule>
    <cfRule type="cellIs" dxfId="784" priority="674" operator="equal">
      <formula>"Meta Totalmente Alcanzada"</formula>
    </cfRule>
    <cfRule type="cellIs" dxfId="783" priority="676" operator="equal">
      <formula>"Ningunha Meta Alcanzada"</formula>
    </cfRule>
  </conditionalFormatting>
  <conditionalFormatting sqref="O60:O64">
    <cfRule type="cellIs" dxfId="782" priority="373" operator="equal">
      <formula>"Introducir resultado"</formula>
    </cfRule>
    <cfRule type="cellIs" dxfId="781" priority="374" operator="equal">
      <formula>"Meta Conseguida"</formula>
    </cfRule>
    <cfRule type="cellIs" dxfId="780" priority="375" operator="equal">
      <formula>"Meta non Conseguida"</formula>
    </cfRule>
  </conditionalFormatting>
  <conditionalFormatting sqref="O65">
    <cfRule type="cellIs" dxfId="779" priority="667" operator="equal">
      <formula>"Ningunha Meta Alcanzada"</formula>
    </cfRule>
    <cfRule type="cellIs" dxfId="778" priority="665" operator="equal">
      <formula>"Meta Totalmente Alcanzada"</formula>
    </cfRule>
    <cfRule type="cellIs" dxfId="777" priority="666" operator="equal">
      <formula>"Meta Parcialmente Alcanzada"</formula>
    </cfRule>
  </conditionalFormatting>
  <conditionalFormatting sqref="O66:O69">
    <cfRule type="cellIs" dxfId="776" priority="589" operator="equal">
      <formula>"Meta non Conseguida"</formula>
    </cfRule>
    <cfRule type="cellIs" dxfId="775" priority="588" operator="equal">
      <formula>"Meta Conseguida"</formula>
    </cfRule>
  </conditionalFormatting>
  <conditionalFormatting sqref="O66:O74">
    <cfRule type="cellIs" dxfId="774" priority="358" operator="equal">
      <formula>"Introducir resultado"</formula>
    </cfRule>
  </conditionalFormatting>
  <conditionalFormatting sqref="O70">
    <cfRule type="cellIs" dxfId="773" priority="371" operator="equal">
      <formula>"Indicador Completado"</formula>
    </cfRule>
    <cfRule type="cellIs" dxfId="772" priority="372" operator="equal">
      <formula>"Meta no Conseguida"</formula>
    </cfRule>
  </conditionalFormatting>
  <conditionalFormatting sqref="O71">
    <cfRule type="cellIs" dxfId="771" priority="365" operator="equal">
      <formula>"Meta Conseguida"</formula>
    </cfRule>
    <cfRule type="cellIs" dxfId="770" priority="366" operator="equal">
      <formula>"Meta non Conseguida"</formula>
    </cfRule>
  </conditionalFormatting>
  <conditionalFormatting sqref="O72">
    <cfRule type="cellIs" dxfId="769" priority="368" operator="equal">
      <formula>"Indicador Completado"</formula>
    </cfRule>
    <cfRule type="cellIs" dxfId="768" priority="369" operator="equal">
      <formula>"Meta no Conseguida"</formula>
    </cfRule>
  </conditionalFormatting>
  <conditionalFormatting sqref="O73:O74">
    <cfRule type="cellIs" dxfId="767" priority="359" operator="equal">
      <formula>"Meta Conseguida"</formula>
    </cfRule>
    <cfRule type="cellIs" dxfId="766" priority="360" operator="equal">
      <formula>"Meta non Conseguida"</formula>
    </cfRule>
  </conditionalFormatting>
  <conditionalFormatting sqref="O75">
    <cfRule type="cellIs" dxfId="765" priority="655" operator="equal">
      <formula>"Ningunha Meta Alcanzada"</formula>
    </cfRule>
    <cfRule type="cellIs" dxfId="764" priority="654" operator="equal">
      <formula>"Meta Parcialmente Alcanzada"</formula>
    </cfRule>
    <cfRule type="cellIs" dxfId="763" priority="653" operator="equal">
      <formula>"Meta Totalmente Alcanzada"</formula>
    </cfRule>
  </conditionalFormatting>
  <conditionalFormatting sqref="O76:O81">
    <cfRule type="cellIs" dxfId="762" priority="354" operator="equal">
      <formula>"Meta non Conseguida"</formula>
    </cfRule>
    <cfRule type="cellIs" dxfId="761" priority="353" operator="equal">
      <formula>"Meta Conseguida"</formula>
    </cfRule>
    <cfRule type="cellIs" dxfId="760" priority="352" operator="equal">
      <formula>"Introducir resultado"</formula>
    </cfRule>
  </conditionalFormatting>
  <conditionalFormatting sqref="O82">
    <cfRule type="cellIs" dxfId="759" priority="545" operator="equal">
      <formula>"Meta Totalmente Alcanzada"</formula>
    </cfRule>
    <cfRule type="cellIs" dxfId="758" priority="546" operator="equal">
      <formula>"Meta Parcialmente Alcanzada"</formula>
    </cfRule>
    <cfRule type="cellIs" dxfId="757" priority="547" operator="equal">
      <formula>"Ningunha Meta Alcanzada"</formula>
    </cfRule>
  </conditionalFormatting>
  <conditionalFormatting sqref="O83:O86">
    <cfRule type="cellIs" dxfId="756" priority="540" operator="equal">
      <formula>"Meta Conseguida"</formula>
    </cfRule>
    <cfRule type="cellIs" dxfId="755" priority="541" operator="equal">
      <formula>"Meta non Conseguida"</formula>
    </cfRule>
  </conditionalFormatting>
  <conditionalFormatting sqref="O83:O88">
    <cfRule type="cellIs" dxfId="754" priority="334" operator="equal">
      <formula>"Introducir resultado"</formula>
    </cfRule>
  </conditionalFormatting>
  <conditionalFormatting sqref="O87:O88">
    <cfRule type="cellIs" dxfId="753" priority="336" operator="equal">
      <formula>"Meta no Conseguida"</formula>
    </cfRule>
    <cfRule type="cellIs" dxfId="752" priority="335" operator="equal">
      <formula>"Indicador Completado"</formula>
    </cfRule>
  </conditionalFormatting>
  <conditionalFormatting sqref="O92">
    <cfRule type="cellIs" dxfId="751" priority="506" operator="equal">
      <formula>"Meta Totalmente Alcanzada"</formula>
    </cfRule>
    <cfRule type="cellIs" dxfId="750" priority="507" operator="equal">
      <formula>"Meta Parcialmente Alcanzada"</formula>
    </cfRule>
    <cfRule type="cellIs" dxfId="749" priority="508" operator="equal">
      <formula>"Ningunha Meta Alcanzada"</formula>
    </cfRule>
  </conditionalFormatting>
  <conditionalFormatting sqref="O93:O102">
    <cfRule type="cellIs" dxfId="748" priority="328" operator="equal">
      <formula>"Introducir resultado"</formula>
    </cfRule>
    <cfRule type="cellIs" dxfId="747" priority="329" operator="equal">
      <formula>"Meta Conseguida"</formula>
    </cfRule>
    <cfRule type="cellIs" dxfId="746" priority="330" operator="equal">
      <formula>"Meta non Conseguida"</formula>
    </cfRule>
  </conditionalFormatting>
  <hyperlinks>
    <hyperlink ref="D19" location="Anexos!F2" display="Anexos!F2" xr:uid="{00000000-0004-0000-0800-000000000000}"/>
    <hyperlink ref="D34" location="Anexos!Q2" display="Anexos!Q2" xr:uid="{00000000-0004-0000-0800-000001000000}"/>
    <hyperlink ref="D31" location="Anexos!Q2" display="Anexos!Q2" xr:uid="{00000000-0004-0000-0800-000002000000}"/>
  </hyperlinks>
  <pageMargins left="0.70866141732283505" right="0.70866141732283505" top="0.74803149606299202" bottom="0.74803149606299202" header="0.31496062992126" footer="0.31496062992126"/>
  <pageSetup paperSize="9" scale="5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2BF9CA2CDF3ED4F839497307E67B1F9" ma:contentTypeVersion="11" ma:contentTypeDescription="Crear nuevo documento." ma:contentTypeScope="" ma:versionID="a2cb41235b3718df2ae5915f5fd59c4e">
  <xsd:schema xmlns:xsd="http://www.w3.org/2001/XMLSchema" xmlns:xs="http://www.w3.org/2001/XMLSchema" xmlns:p="http://schemas.microsoft.com/office/2006/metadata/properties" xmlns:ns3="89708083-34cb-48e5-9ee6-642f91c09ee6" targetNamespace="http://schemas.microsoft.com/office/2006/metadata/properties" ma:root="true" ma:fieldsID="70aed79fc864652684147798bb1aa66f" ns3:_="">
    <xsd:import namespace="89708083-34cb-48e5-9ee6-642f91c09ee6"/>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ServiceAutoTags" minOccurs="0"/>
                <xsd:element ref="ns3:MediaLengthInSeconds" minOccurs="0"/>
                <xsd:element ref="ns3:MediaServiceOCR"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08083-34cb-48e5-9ee6-642f91c09e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0A0F7A-C190-4DE8-975A-B744093E0C56}">
  <ds:schemaRefs>
    <ds:schemaRef ds:uri="http://purl.org/dc/elements/1.1/"/>
    <ds:schemaRef ds:uri="http://schemas.microsoft.com/office/2006/documentManagement/types"/>
    <ds:schemaRef ds:uri="http://purl.org/dc/dcmitype/"/>
    <ds:schemaRef ds:uri="http://purl.org/dc/terms/"/>
    <ds:schemaRef ds:uri="http://www.w3.org/XML/1998/namespace"/>
    <ds:schemaRef ds:uri="89708083-34cb-48e5-9ee6-642f91c09ee6"/>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22F91AE-7938-4507-A58E-436DF1D84BFC}">
  <ds:schemaRefs>
    <ds:schemaRef ds:uri="http://schemas.microsoft.com/sharepoint/v3/contenttype/forms"/>
  </ds:schemaRefs>
</ds:datastoreItem>
</file>

<file path=customXml/itemProps3.xml><?xml version="1.0" encoding="utf-8"?>
<ds:datastoreItem xmlns:ds="http://schemas.openxmlformats.org/officeDocument/2006/customXml" ds:itemID="{F4BDB2BE-BA9C-4AC4-B214-B722CA634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08083-34cb-48e5-9ee6-642f91c09e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Portada</vt:lpstr>
      <vt:lpstr>Centro</vt:lpstr>
      <vt:lpstr>GTeleco</vt:lpstr>
      <vt:lpstr>MTeleco</vt:lpstr>
      <vt:lpstr>MMatem</vt:lpstr>
      <vt:lpstr>MCiberseg</vt:lpstr>
      <vt:lpstr>MVision</vt:lpstr>
      <vt:lpstr>MCuantica</vt:lpstr>
      <vt:lpstr>MIOT</vt:lpstr>
      <vt:lpstr>Resumo</vt:lpstr>
      <vt:lpstr>Procedementos</vt:lpstr>
      <vt:lpstr>Anexos</vt:lpstr>
      <vt:lpstr>Mapa</vt:lpstr>
      <vt:lpstr>Centro!Área_de_impresión</vt:lpstr>
      <vt:lpstr>GTeleco!Área_de_impresión</vt:lpstr>
      <vt:lpstr>MCiberseg!Área_de_impresión</vt:lpstr>
      <vt:lpstr>MCuantica!Área_de_impresión</vt:lpstr>
      <vt:lpstr>MIOT!Área_de_impresión</vt:lpstr>
      <vt:lpstr>MMatem!Área_de_impresión</vt:lpstr>
      <vt:lpstr>MTeleco!Área_de_impresión</vt:lpstr>
      <vt:lpstr>MVision!Área_de_impresión</vt:lpstr>
      <vt:lpstr>Resumo!Área_de_impresión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Gandón Chapela</dc:creator>
  <cp:lastModifiedBy>Ana María Cao Y Paz</cp:lastModifiedBy>
  <cp:lastPrinted>2023-03-17T10:47:00Z</cp:lastPrinted>
  <dcterms:created xsi:type="dcterms:W3CDTF">2023-01-18T09:08:00Z</dcterms:created>
  <dcterms:modified xsi:type="dcterms:W3CDTF">2025-07-23T09:40:41Z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0BEB71B620BD40CA9B72FC05890D92CA</vt:lpwstr>
  </property>
  <property fmtid="{D5CDD505-2E9C-101B-9397-08002B2CF9AE}" pid="3" name="KSOProductBuildVer">
    <vt:lpwstr>3082-11.2.0.11513</vt:lpwstr>
  </property>
  <property fmtid="{D5CDD505-2E9C-101B-9397-08002B2CF9AE}" pid="4" name="ContentTypeId">
    <vt:lpwstr>0x01010062BF9CA2CDF3ED4F839497307E67B1F9</vt:lpwstr>
  </property>
</Properties>
</file>